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600" windowHeight="7935" tabRatio="910"/>
  </bookViews>
  <sheets>
    <sheet name="Начислено налога - всего" sheetId="2" r:id="rId1"/>
    <sheet name="Легковые до 01.01.2014г" sheetId="1" r:id="rId2"/>
    <sheet name="Л свыше 3000 после 31.12.2013г" sheetId="7" r:id="rId3"/>
    <sheet name="Грузовые" sheetId="5" r:id="rId4"/>
    <sheet name="Тракторы" sheetId="11" r:id="rId5"/>
    <sheet name="Автобусы" sheetId="6" r:id="rId6"/>
    <sheet name="Мотоциклы" sheetId="8" r:id="rId7"/>
    <sheet name="Катера, суда" sheetId="9" r:id="rId8"/>
    <sheet name="Летательные аппараты" sheetId="12" r:id="rId9"/>
    <sheet name="ЖД транспорт" sheetId="10" r:id="rId10"/>
    <sheet name="Лист3" sheetId="3" r:id="rId11"/>
  </sheets>
  <calcPr calcId="145621"/>
</workbook>
</file>

<file path=xl/calcChain.xml><?xml version="1.0" encoding="utf-8"?>
<calcChain xmlns="http://schemas.openxmlformats.org/spreadsheetml/2006/main">
  <c r="C5" i="10" l="1"/>
  <c r="C6" i="10"/>
  <c r="C4" i="10"/>
  <c r="C5" i="12"/>
  <c r="C6" i="12"/>
  <c r="C4" i="12"/>
  <c r="C5" i="9"/>
  <c r="C6" i="9"/>
  <c r="C4" i="9"/>
  <c r="C5" i="8"/>
  <c r="C6" i="8"/>
  <c r="C4" i="8"/>
  <c r="C5" i="6"/>
  <c r="C6" i="6"/>
  <c r="C4" i="6"/>
  <c r="C5" i="11"/>
  <c r="C6" i="11"/>
  <c r="C4" i="11"/>
  <c r="C5" i="5"/>
  <c r="C6" i="5"/>
  <c r="C4" i="5"/>
  <c r="C8" i="7"/>
  <c r="C8" i="1"/>
  <c r="C7" i="7"/>
  <c r="C6" i="7"/>
  <c r="C6" i="1"/>
  <c r="C7" i="1"/>
  <c r="I21" i="10" l="1"/>
  <c r="I16" i="10"/>
  <c r="E21" i="10"/>
  <c r="E16" i="10"/>
  <c r="J44" i="12"/>
  <c r="J39" i="12"/>
  <c r="J34" i="12"/>
  <c r="F44" i="12"/>
  <c r="F39" i="12"/>
  <c r="F34" i="12"/>
  <c r="J27" i="12"/>
  <c r="F27" i="12"/>
  <c r="J22" i="12"/>
  <c r="F22" i="12"/>
  <c r="J17" i="12"/>
  <c r="F17" i="12"/>
  <c r="I31" i="9"/>
  <c r="I26" i="9"/>
  <c r="I21" i="9"/>
  <c r="I16" i="9"/>
  <c r="I21" i="8"/>
  <c r="I16" i="8"/>
  <c r="I26" i="6"/>
  <c r="I21" i="6"/>
  <c r="I16" i="6"/>
  <c r="I16" i="11"/>
  <c r="I31" i="5"/>
  <c r="I26" i="5"/>
  <c r="I21" i="5"/>
  <c r="I16" i="5"/>
  <c r="L38" i="7"/>
  <c r="F38" i="7"/>
  <c r="L33" i="7"/>
  <c r="F33" i="7"/>
  <c r="L28" i="7"/>
  <c r="F28" i="7"/>
  <c r="L23" i="7"/>
  <c r="F23" i="7"/>
  <c r="L18" i="7"/>
  <c r="F18" i="7"/>
  <c r="L48" i="1"/>
  <c r="F48" i="1"/>
  <c r="L43" i="1"/>
  <c r="F43" i="1"/>
  <c r="L38" i="1"/>
  <c r="F38" i="1"/>
  <c r="L33" i="1"/>
  <c r="L28" i="1"/>
  <c r="L23" i="1"/>
  <c r="L18" i="1"/>
  <c r="F13" i="10" l="1"/>
  <c r="J13" i="10" s="1"/>
  <c r="F14" i="10"/>
  <c r="J14" i="10" s="1"/>
  <c r="D13" i="10"/>
  <c r="D14" i="10"/>
  <c r="D15" i="10"/>
  <c r="F15" i="10" s="1"/>
  <c r="J15" i="10" s="1"/>
  <c r="D18" i="10"/>
  <c r="F18" i="10" s="1"/>
  <c r="J18" i="10" s="1"/>
  <c r="J21" i="10" s="1"/>
  <c r="D19" i="10"/>
  <c r="F19" i="10" s="1"/>
  <c r="J19" i="10" s="1"/>
  <c r="D20" i="10"/>
  <c r="F20" i="10" s="1"/>
  <c r="J20" i="10" s="1"/>
  <c r="G43" i="12"/>
  <c r="K43" i="12" s="1"/>
  <c r="G36" i="12"/>
  <c r="K36" i="12" s="1"/>
  <c r="K39" i="12" s="1"/>
  <c r="D31" i="12"/>
  <c r="G31" i="12" s="1"/>
  <c r="K31" i="12" s="1"/>
  <c r="K34" i="12" s="1"/>
  <c r="D32" i="12"/>
  <c r="G32" i="12" s="1"/>
  <c r="K32" i="12" s="1"/>
  <c r="D33" i="12"/>
  <c r="G33" i="12" s="1"/>
  <c r="K33" i="12" s="1"/>
  <c r="D36" i="12"/>
  <c r="D37" i="12"/>
  <c r="G37" i="12" s="1"/>
  <c r="K37" i="12" s="1"/>
  <c r="D38" i="12"/>
  <c r="G38" i="12" s="1"/>
  <c r="K38" i="12" s="1"/>
  <c r="D41" i="12"/>
  <c r="G41" i="12" s="1"/>
  <c r="K41" i="12" s="1"/>
  <c r="D42" i="12"/>
  <c r="G42" i="12" s="1"/>
  <c r="K42" i="12" s="1"/>
  <c r="D43" i="12"/>
  <c r="G25" i="12"/>
  <c r="K25" i="12" s="1"/>
  <c r="G26" i="12"/>
  <c r="K26" i="12" s="1"/>
  <c r="D14" i="12"/>
  <c r="G14" i="12" s="1"/>
  <c r="K14" i="12" s="1"/>
  <c r="K17" i="12" s="1"/>
  <c r="D15" i="12"/>
  <c r="G15" i="12" s="1"/>
  <c r="K15" i="12" s="1"/>
  <c r="D16" i="12"/>
  <c r="G16" i="12" s="1"/>
  <c r="K16" i="12" s="1"/>
  <c r="D19" i="12"/>
  <c r="G19" i="12" s="1"/>
  <c r="K19" i="12" s="1"/>
  <c r="K22" i="12" s="1"/>
  <c r="D20" i="12"/>
  <c r="G20" i="12" s="1"/>
  <c r="K20" i="12" s="1"/>
  <c r="D21" i="12"/>
  <c r="G21" i="12" s="1"/>
  <c r="K21" i="12" s="1"/>
  <c r="D24" i="12"/>
  <c r="G24" i="12" s="1"/>
  <c r="K24" i="12" s="1"/>
  <c r="D25" i="12"/>
  <c r="D26" i="12"/>
  <c r="J28" i="9"/>
  <c r="F29" i="9"/>
  <c r="J29" i="9" s="1"/>
  <c r="F30" i="9"/>
  <c r="J30" i="9" s="1"/>
  <c r="F28" i="9"/>
  <c r="D30" i="9"/>
  <c r="D29" i="9"/>
  <c r="D28" i="9"/>
  <c r="F24" i="9"/>
  <c r="J24" i="9" s="1"/>
  <c r="F25" i="9"/>
  <c r="J25" i="9" s="1"/>
  <c r="F23" i="9"/>
  <c r="J23" i="9" s="1"/>
  <c r="J26" i="9" s="1"/>
  <c r="D25" i="9"/>
  <c r="D24" i="9"/>
  <c r="D23" i="9"/>
  <c r="J18" i="9"/>
  <c r="J21" i="9" s="1"/>
  <c r="F19" i="9"/>
  <c r="J19" i="9" s="1"/>
  <c r="F20" i="9"/>
  <c r="J20" i="9" s="1"/>
  <c r="F18" i="9"/>
  <c r="D20" i="9"/>
  <c r="D19" i="9"/>
  <c r="D18" i="9"/>
  <c r="J15" i="9"/>
  <c r="F13" i="9"/>
  <c r="J13" i="9" s="1"/>
  <c r="J16" i="9" s="1"/>
  <c r="F14" i="9"/>
  <c r="J14" i="9" s="1"/>
  <c r="F15" i="9"/>
  <c r="D13" i="9"/>
  <c r="D14" i="9"/>
  <c r="D15" i="9"/>
  <c r="F19" i="8"/>
  <c r="J19" i="8" s="1"/>
  <c r="F20" i="8"/>
  <c r="J20" i="8" s="1"/>
  <c r="F18" i="8"/>
  <c r="J18" i="8" s="1"/>
  <c r="D20" i="8"/>
  <c r="D19" i="8"/>
  <c r="D18" i="8"/>
  <c r="F13" i="8"/>
  <c r="J13" i="8" s="1"/>
  <c r="F14" i="8"/>
  <c r="J14" i="8" s="1"/>
  <c r="F15" i="8"/>
  <c r="J15" i="8" s="1"/>
  <c r="D13" i="8"/>
  <c r="D14" i="8"/>
  <c r="D15" i="8"/>
  <c r="F24" i="6"/>
  <c r="J24" i="6" s="1"/>
  <c r="F25" i="6"/>
  <c r="J25" i="6" s="1"/>
  <c r="F23" i="6"/>
  <c r="J23" i="6" s="1"/>
  <c r="D25" i="6"/>
  <c r="D24" i="6"/>
  <c r="D23" i="6"/>
  <c r="F19" i="6"/>
  <c r="J19" i="6" s="1"/>
  <c r="F20" i="6"/>
  <c r="J20" i="6" s="1"/>
  <c r="F18" i="6"/>
  <c r="J18" i="6" s="1"/>
  <c r="J21" i="6" s="1"/>
  <c r="D20" i="6"/>
  <c r="D19" i="6"/>
  <c r="D18" i="6"/>
  <c r="F13" i="6"/>
  <c r="J13" i="6" s="1"/>
  <c r="F14" i="6"/>
  <c r="J14" i="6" s="1"/>
  <c r="F15" i="6"/>
  <c r="J15" i="6" s="1"/>
  <c r="D13" i="6"/>
  <c r="D14" i="6"/>
  <c r="D15" i="6"/>
  <c r="F13" i="11"/>
  <c r="J13" i="11" s="1"/>
  <c r="F14" i="11"/>
  <c r="J14" i="11" s="1"/>
  <c r="D13" i="11"/>
  <c r="D14" i="11"/>
  <c r="F28" i="5"/>
  <c r="J28" i="5" s="1"/>
  <c r="F29" i="5"/>
  <c r="J29" i="5" s="1"/>
  <c r="F30" i="5"/>
  <c r="J30" i="5" s="1"/>
  <c r="D30" i="5"/>
  <c r="D29" i="5"/>
  <c r="D28" i="5"/>
  <c r="J24" i="5"/>
  <c r="F24" i="5"/>
  <c r="F25" i="5"/>
  <c r="J25" i="5" s="1"/>
  <c r="F23" i="5"/>
  <c r="J23" i="5" s="1"/>
  <c r="D25" i="5"/>
  <c r="D24" i="5"/>
  <c r="D23" i="5"/>
  <c r="J20" i="5"/>
  <c r="F18" i="5"/>
  <c r="J18" i="5" s="1"/>
  <c r="F19" i="5"/>
  <c r="J19" i="5" s="1"/>
  <c r="F20" i="5"/>
  <c r="D20" i="5"/>
  <c r="D19" i="5"/>
  <c r="D18" i="5"/>
  <c r="J14" i="5"/>
  <c r="J15" i="5"/>
  <c r="F13" i="5"/>
  <c r="J13" i="5" s="1"/>
  <c r="F14" i="5"/>
  <c r="F15" i="5"/>
  <c r="D13" i="5"/>
  <c r="D14" i="5"/>
  <c r="D15" i="5"/>
  <c r="I35" i="7"/>
  <c r="M35" i="7" s="1"/>
  <c r="I36" i="7"/>
  <c r="M36" i="7" s="1"/>
  <c r="I37" i="7"/>
  <c r="M37" i="7" s="1"/>
  <c r="H36" i="7"/>
  <c r="H35" i="7"/>
  <c r="F35" i="7"/>
  <c r="F36" i="7"/>
  <c r="F37" i="7"/>
  <c r="H37" i="7" s="1"/>
  <c r="D37" i="7"/>
  <c r="D36" i="7"/>
  <c r="D35" i="7"/>
  <c r="I30" i="7"/>
  <c r="M30" i="7" s="1"/>
  <c r="H32" i="7"/>
  <c r="I32" i="7" s="1"/>
  <c r="M32" i="7" s="1"/>
  <c r="F30" i="7"/>
  <c r="H30" i="7" s="1"/>
  <c r="F31" i="7"/>
  <c r="H31" i="7" s="1"/>
  <c r="F32" i="7"/>
  <c r="D32" i="7"/>
  <c r="D31" i="7"/>
  <c r="I31" i="7" s="1"/>
  <c r="M31" i="7" s="1"/>
  <c r="D30" i="7"/>
  <c r="H27" i="7"/>
  <c r="F25" i="7"/>
  <c r="H25" i="7" s="1"/>
  <c r="F26" i="7"/>
  <c r="H26" i="7" s="1"/>
  <c r="F27" i="7"/>
  <c r="D27" i="7"/>
  <c r="D26" i="7"/>
  <c r="D25" i="7"/>
  <c r="I25" i="7" s="1"/>
  <c r="M25" i="7" s="1"/>
  <c r="H21" i="7"/>
  <c r="H22" i="7"/>
  <c r="F20" i="7"/>
  <c r="H20" i="7" s="1"/>
  <c r="F21" i="7"/>
  <c r="F22" i="7"/>
  <c r="D22" i="7"/>
  <c r="I22" i="7" s="1"/>
  <c r="M22" i="7" s="1"/>
  <c r="D21" i="7"/>
  <c r="I21" i="7" s="1"/>
  <c r="M21" i="7" s="1"/>
  <c r="D20" i="7"/>
  <c r="I20" i="7" s="1"/>
  <c r="M20" i="7" s="1"/>
  <c r="M23" i="7" s="1"/>
  <c r="H15" i="7"/>
  <c r="H16" i="7"/>
  <c r="F15" i="7"/>
  <c r="F16" i="7"/>
  <c r="F17" i="7"/>
  <c r="H17" i="7" s="1"/>
  <c r="D15" i="7"/>
  <c r="I15" i="7" s="1"/>
  <c r="M15" i="7" s="1"/>
  <c r="D16" i="7"/>
  <c r="I16" i="7" s="1"/>
  <c r="M16" i="7" s="1"/>
  <c r="D17" i="7"/>
  <c r="I17" i="7" s="1"/>
  <c r="M17" i="7" s="1"/>
  <c r="I45" i="1"/>
  <c r="M45" i="1" s="1"/>
  <c r="I46" i="1"/>
  <c r="M46" i="1" s="1"/>
  <c r="I47" i="1"/>
  <c r="M47" i="1" s="1"/>
  <c r="F45" i="1"/>
  <c r="H45" i="1" s="1"/>
  <c r="F46" i="1"/>
  <c r="H46" i="1" s="1"/>
  <c r="F47" i="1"/>
  <c r="H47" i="1" s="1"/>
  <c r="D47" i="1"/>
  <c r="D46" i="1"/>
  <c r="D45" i="1"/>
  <c r="H41" i="1"/>
  <c r="I40" i="1"/>
  <c r="M40" i="1" s="1"/>
  <c r="F41" i="1"/>
  <c r="F42" i="1"/>
  <c r="H42" i="1" s="1"/>
  <c r="F40" i="1"/>
  <c r="H40" i="1" s="1"/>
  <c r="D42" i="1"/>
  <c r="I42" i="1" s="1"/>
  <c r="M42" i="1" s="1"/>
  <c r="D41" i="1"/>
  <c r="I41" i="1" s="1"/>
  <c r="M41" i="1" s="1"/>
  <c r="D40" i="1"/>
  <c r="F36" i="1"/>
  <c r="H36" i="1" s="1"/>
  <c r="F37" i="1"/>
  <c r="H37" i="1" s="1"/>
  <c r="F35" i="1"/>
  <c r="H35" i="1" s="1"/>
  <c r="I35" i="1" s="1"/>
  <c r="M35" i="1" s="1"/>
  <c r="D37" i="1"/>
  <c r="D36" i="1"/>
  <c r="D35" i="1"/>
  <c r="F30" i="1"/>
  <c r="F31" i="1"/>
  <c r="H31" i="1" s="1"/>
  <c r="F32" i="1"/>
  <c r="H32" i="1" s="1"/>
  <c r="D32" i="1"/>
  <c r="I32" i="1" s="1"/>
  <c r="M32" i="1" s="1"/>
  <c r="D31" i="1"/>
  <c r="I31" i="1" s="1"/>
  <c r="M31" i="1" s="1"/>
  <c r="D30" i="1"/>
  <c r="H27" i="1"/>
  <c r="F25" i="1"/>
  <c r="F26" i="1"/>
  <c r="H26" i="1" s="1"/>
  <c r="F27" i="1"/>
  <c r="D27" i="1"/>
  <c r="I27" i="1" s="1"/>
  <c r="M27" i="1" s="1"/>
  <c r="D26" i="1"/>
  <c r="I26" i="1" s="1"/>
  <c r="M26" i="1" s="1"/>
  <c r="D25" i="1"/>
  <c r="D22" i="1"/>
  <c r="I22" i="1" s="1"/>
  <c r="M22" i="1" s="1"/>
  <c r="D21" i="1"/>
  <c r="I21" i="1" s="1"/>
  <c r="M21" i="1" s="1"/>
  <c r="D20" i="1"/>
  <c r="I20" i="1" s="1"/>
  <c r="M20" i="1" s="1"/>
  <c r="M23" i="1" s="1"/>
  <c r="M16" i="1"/>
  <c r="I15" i="1"/>
  <c r="M15" i="1" s="1"/>
  <c r="I16" i="1"/>
  <c r="I17" i="1"/>
  <c r="M17" i="1" s="1"/>
  <c r="D15" i="1"/>
  <c r="D16" i="1"/>
  <c r="D17" i="1"/>
  <c r="K44" i="12" l="1"/>
  <c r="K45" i="12" s="1"/>
  <c r="K27" i="12"/>
  <c r="K28" i="12" s="1"/>
  <c r="K46" i="12" s="1"/>
  <c r="J16" i="10"/>
  <c r="J22" i="10" s="1"/>
  <c r="J31" i="9"/>
  <c r="J32" i="9" s="1"/>
  <c r="J16" i="8"/>
  <c r="J21" i="8"/>
  <c r="J16" i="6"/>
  <c r="J26" i="6"/>
  <c r="J26" i="5"/>
  <c r="M38" i="7"/>
  <c r="M33" i="7"/>
  <c r="M18" i="7"/>
  <c r="M43" i="1"/>
  <c r="M48" i="1"/>
  <c r="H30" i="1"/>
  <c r="I30" i="1" s="1"/>
  <c r="M30" i="1" s="1"/>
  <c r="M33" i="1" s="1"/>
  <c r="F33" i="1"/>
  <c r="J31" i="5"/>
  <c r="J16" i="5"/>
  <c r="J21" i="5"/>
  <c r="H25" i="1"/>
  <c r="I25" i="1" s="1"/>
  <c r="M25" i="1" s="1"/>
  <c r="M28" i="1" s="1"/>
  <c r="F28" i="1"/>
  <c r="M18" i="1"/>
  <c r="I27" i="7"/>
  <c r="M27" i="7" s="1"/>
  <c r="I26" i="7"/>
  <c r="M26" i="7" s="1"/>
  <c r="M28" i="7" s="1"/>
  <c r="I37" i="1"/>
  <c r="M37" i="1" s="1"/>
  <c r="I36" i="1"/>
  <c r="M36" i="1" s="1"/>
  <c r="M38" i="1" s="1"/>
  <c r="F15" i="11"/>
  <c r="F12" i="11"/>
  <c r="J22" i="8" l="1"/>
  <c r="J27" i="6"/>
  <c r="J32" i="5"/>
  <c r="M39" i="7"/>
  <c r="M49" i="1"/>
  <c r="J15" i="11"/>
  <c r="J12" i="11"/>
  <c r="J16" i="11" l="1"/>
  <c r="C11" i="2" s="1"/>
  <c r="D15" i="11"/>
  <c r="D12" i="11"/>
</calcChain>
</file>

<file path=xl/sharedStrings.xml><?xml version="1.0" encoding="utf-8"?>
<sst xmlns="http://schemas.openxmlformats.org/spreadsheetml/2006/main" count="291" uniqueCount="101">
  <si>
    <t>Легковые автомобили с объемом двигателя (куб. см):</t>
  </si>
  <si>
    <t>до 1 100 включительно</t>
  </si>
  <si>
    <t>свыше 1 100 до 1 500 включительно</t>
  </si>
  <si>
    <t>свыше 1 500 до 2 000 включительно</t>
  </si>
  <si>
    <t>свыше 2 000 до 2 500 включительно</t>
  </si>
  <si>
    <t>свыше 2 500 до 3 000 включительно</t>
  </si>
  <si>
    <t>свыше 3 000 до 4 000 включительно</t>
  </si>
  <si>
    <t>свыше 4 000</t>
  </si>
  <si>
    <t>Налоговая ставка (МРП)</t>
  </si>
  <si>
    <t>Месячный расчетный показатель (МРП)</t>
  </si>
  <si>
    <t>Налоговая ставка (тенге)</t>
  </si>
  <si>
    <t>Фактический объем двигателя (куб.см.)</t>
  </si>
  <si>
    <t>Объем двигателя, превышающий нижнюю границу диапозона объемов двигателя</t>
  </si>
  <si>
    <t>Ставка налога за каждую единицу превышения (тенге)</t>
  </si>
  <si>
    <t>Сумма налога за каждую единицу превышения (тенге)</t>
  </si>
  <si>
    <t>Количество месяцев владения транспортным средством</t>
  </si>
  <si>
    <t>Сумма налога за отчетный период (тенге)</t>
  </si>
  <si>
    <t>Сумма налога за  период владения транспортным средством (тенге)</t>
  </si>
  <si>
    <t xml:space="preserve">произведенным (изготовленным или собранным) в Республике Казахстан после 31 декабря 2013 года </t>
  </si>
  <si>
    <t>или ввезенных на территорию Республики Казахстан после 31 декабря 2013 года</t>
  </si>
  <si>
    <t>свыше 3 000 до 3 200 включительно</t>
  </si>
  <si>
    <t>свыше 3 200 до 3 500 включительно</t>
  </si>
  <si>
    <t>свыше 3 500 до 4 000 включительно</t>
  </si>
  <si>
    <t>свыше 4 000 до 5 000 включительно</t>
  </si>
  <si>
    <t>свыше 5 000</t>
  </si>
  <si>
    <t>по грузовым, специальным автомобилям</t>
  </si>
  <si>
    <t>Грузовые, специальные автомобили грузоподъемностью (без учета прицепов) (тонна):</t>
  </si>
  <si>
    <t>Грузоподъемность (без учета прицепов) (тонна)</t>
  </si>
  <si>
    <t>до 1 тонны включительно</t>
  </si>
  <si>
    <t>свыше 1 тонны до 1,5 тонны включительно</t>
  </si>
  <si>
    <t>свыше 5 тонн</t>
  </si>
  <si>
    <t>свыше 1,5 тонн до 5 тонн включительно</t>
  </si>
  <si>
    <t>по автобусам</t>
  </si>
  <si>
    <t>Автобусы (количество посадочных мест):</t>
  </si>
  <si>
    <t>Количество посадочных мест</t>
  </si>
  <si>
    <t>до 12 посадочных мест включительно</t>
  </si>
  <si>
    <t>свыше 12 до 25 посадочных мест включительно</t>
  </si>
  <si>
    <t>свыше 25 посадочных мест</t>
  </si>
  <si>
    <t>Дата поступления</t>
  </si>
  <si>
    <t>Дата выбытия</t>
  </si>
  <si>
    <t xml:space="preserve">по легковым автомобилям с объемом двигателя свыше 3000 куб.см., </t>
  </si>
  <si>
    <t>по мотоциклам, мотороллерам, мотосаням, маломерным судам</t>
  </si>
  <si>
    <t>Мотоциклы, мотороллеры, мотосани, маломерные суда (мощность двигателя):</t>
  </si>
  <si>
    <t>Мощность двигателя (кВт)</t>
  </si>
  <si>
    <t>до 55 кВт включительно</t>
  </si>
  <si>
    <t>свыше 55 кВт</t>
  </si>
  <si>
    <t>№ п/п</t>
  </si>
  <si>
    <t>по катерам, судам, буксирам, баржам, яхтам</t>
  </si>
  <si>
    <t>Катера, суда, буксиры, баржи, яхты (мощность двигателя):</t>
  </si>
  <si>
    <t>Мощность двигателя (лошадиная сила)</t>
  </si>
  <si>
    <t>до 160 включительно</t>
  </si>
  <si>
    <t>свыше 160 до 500 включительно</t>
  </si>
  <si>
    <t>свыше 500 до 1 000 включительно</t>
  </si>
  <si>
    <t>свыше 1 000</t>
  </si>
  <si>
    <t>Железнодорожный транспорт (общая мощность трнспортного средства):</t>
  </si>
  <si>
    <t>Общая мощность транспортного средства (кВт)</t>
  </si>
  <si>
    <t>Моторвагонный подвижной состав, используемый для организации перевозок пассажиров по магистральным и станционным путям узкой и широкой колеи, а также транспортные средства городского рельсового транспорта</t>
  </si>
  <si>
    <t>Железнодорожный тяговый подвижной состав, используемый:
- для вождения поездов любых категорий по магистральным путям;
- для производства маневровой работы на магистральных, станционных и подъездных путях узкой и (или) широкой колеи;
- на путях промышленного железнодорожного транспорта и не выходящий на магистральные и станционные пути</t>
  </si>
  <si>
    <t>Налоговая ставка за 1 кВт мощности транспортного средства (% от МРП )</t>
  </si>
  <si>
    <t>по тракторам, самоходным сельскохозяйственным, мелиоративным и дорожно-строительным машинам и механизмам, специальным машинам повышенной проходимости и другим автотранспортным средствам, не предназначенным для движения по автомобильным дорогам общего пользования</t>
  </si>
  <si>
    <t>Тракторы, самоходные сельскохозяйственные, мелиоративные и дорожно-строительные машины и механизмы, специальные машины повышенной проходимости и другие автотранспортные средства, не предназначенные для движения по автомобильным дорогам общего пользования:</t>
  </si>
  <si>
    <t>по летательным аппаратам</t>
  </si>
  <si>
    <t>Летательные аппараты</t>
  </si>
  <si>
    <t>Приобретенные после 1 апреля 1999 года из-за пределов Республики Казахстан со сроком эксплуатации:</t>
  </si>
  <si>
    <t>до 5 лет включительно</t>
  </si>
  <si>
    <t>свыше 15 лет</t>
  </si>
  <si>
    <t>свыше 5 до 15 лет включительно</t>
  </si>
  <si>
    <t>Приобретенные до 1 апреля 1999 года, а также приобретенные после 1 апреля 1999 года и (или) находящиеся в эксплуатации в Республике Казахстан до 1 апреля 1999 года со сроком эксплуатации:</t>
  </si>
  <si>
    <t>Налоговая ставка за 1 кВт мощности (% от МРП )</t>
  </si>
  <si>
    <t>Мощность транспортного средства (кВт)</t>
  </si>
  <si>
    <t>Поправочный коэффициент</t>
  </si>
  <si>
    <t>Налоговый регистр по налогу на транспорт</t>
  </si>
  <si>
    <t>Примечание: Заполнению подлежат только графы 2, 5, 10, 11 и 12.</t>
  </si>
  <si>
    <t>Примечание: Заполнению подлежат только графы 2, 5, 7, 8 и 9.</t>
  </si>
  <si>
    <t>Примечание: Заполнению подлежат только графы 2, 7, 8 и 9.</t>
  </si>
  <si>
    <t>Всего</t>
  </si>
  <si>
    <t>Примечание: Заполнению подлежат только графы 2, 6, 8, 9 и 10.</t>
  </si>
  <si>
    <t>по железнодорожному тяговому и мотор-вагонному подвижному составу</t>
  </si>
  <si>
    <t>Показатели</t>
  </si>
  <si>
    <t>Сумма</t>
  </si>
  <si>
    <t>Строка декларации</t>
  </si>
  <si>
    <t>Сумма исчисленных текущих платежей</t>
  </si>
  <si>
    <t>ИИН/БИН</t>
  </si>
  <si>
    <t>Наименование налогоплательщика</t>
  </si>
  <si>
    <t>Налоговый период: год</t>
  </si>
  <si>
    <t>Ф.И.О., подпись руководителя (налогоплательщика), печать</t>
  </si>
  <si>
    <t>Ф.И.О., подпись главного бухгалтера</t>
  </si>
  <si>
    <t>Ф.И.О., подпись лица, ответственного за составление налогового регистра</t>
  </si>
  <si>
    <t>Дата составления налогового регистра</t>
  </si>
  <si>
    <t>Итого по группе</t>
  </si>
  <si>
    <t>Всего:</t>
  </si>
  <si>
    <t>Итого по подгруппе</t>
  </si>
  <si>
    <t>или ввезенным на территорию Республики Казахстан после 31 декабря 2013 года</t>
  </si>
  <si>
    <t>по легковым автомобилям,</t>
  </si>
  <si>
    <t xml:space="preserve"> кроме легковых автомобилей с объемом двигателя свыше 3000 куб.см.,</t>
  </si>
  <si>
    <t>произведенных (изготовленных или собранных) в Республике Казахстан  после 31 декабря 2013 года</t>
  </si>
  <si>
    <t>701.00.001 или 700.01.004</t>
  </si>
  <si>
    <t>123456789012</t>
  </si>
  <si>
    <t>ТОО "ХХХ"</t>
  </si>
  <si>
    <t>Количество месяцев владения транспортным средством в налоговом периоде</t>
  </si>
  <si>
    <t>Сводный налоговый регистр по текущим платежам по налогу на транспортные средства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</si>
</sst>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dd/mm/yy;@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/>
    <xf numFmtId="3" fontId="3" fillId="0" borderId="1" xfId="0" applyNumberFormat="1" applyFont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3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/>
    <xf numFmtId="3" fontId="3" fillId="0" borderId="1" xfId="0" applyNumberFormat="1" applyFont="1" applyFill="1" applyBorder="1"/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3" fillId="0" borderId="1" xfId="0" applyNumberFormat="1" applyFont="1" applyFill="1" applyBorder="1" applyAlignment="1"/>
    <xf numFmtId="3" fontId="3" fillId="0" borderId="1" xfId="0" applyNumberFormat="1" applyFont="1" applyBorder="1" applyAlignment="1"/>
    <xf numFmtId="3" fontId="3" fillId="3" borderId="1" xfId="0" applyNumberFormat="1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49" fontId="0" fillId="0" borderId="0" xfId="0" applyNumberFormat="1"/>
    <xf numFmtId="3" fontId="2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/>
    </xf>
    <xf numFmtId="3" fontId="6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/>
    <xf numFmtId="3" fontId="6" fillId="0" borderId="1" xfId="0" applyNumberFormat="1" applyFont="1" applyBorder="1" applyAlignment="1"/>
    <xf numFmtId="0" fontId="5" fillId="0" borderId="1" xfId="0" applyFont="1" applyFill="1" applyBorder="1" applyAlignment="1">
      <alignment vertical="center" wrapText="1"/>
    </xf>
    <xf numFmtId="9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9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vertical="top"/>
    </xf>
    <xf numFmtId="3" fontId="5" fillId="0" borderId="1" xfId="0" applyNumberFormat="1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vertical="top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2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8" fillId="0" borderId="0" xfId="0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6" fillId="2" borderId="1" xfId="0" applyNumberFormat="1" applyFont="1" applyFill="1" applyBorder="1" applyAlignment="1">
      <alignment vertical="top"/>
    </xf>
    <xf numFmtId="3" fontId="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wrapText="1"/>
    </xf>
    <xf numFmtId="3" fontId="6" fillId="2" borderId="1" xfId="0" applyNumberFormat="1" applyFont="1" applyFill="1" applyBorder="1" applyAlignment="1"/>
    <xf numFmtId="9" fontId="5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/>
    </xf>
    <xf numFmtId="9" fontId="5" fillId="2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left" vertical="top" wrapText="1"/>
    </xf>
    <xf numFmtId="3" fontId="3" fillId="4" borderId="1" xfId="0" applyNumberFormat="1" applyFont="1" applyFill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/>
    <xf numFmtId="166" fontId="3" fillId="4" borderId="1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 vertical="top"/>
    </xf>
    <xf numFmtId="166" fontId="6" fillId="2" borderId="1" xfId="0" applyNumberFormat="1" applyFont="1" applyFill="1" applyBorder="1" applyAlignment="1">
      <alignment horizontal="center" vertical="top"/>
    </xf>
    <xf numFmtId="166" fontId="3" fillId="2" borderId="1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3" fontId="9" fillId="0" borderId="5" xfId="0" applyNumberFormat="1" applyFont="1" applyBorder="1" applyAlignment="1">
      <alignment horizontal="left" vertical="top" wrapText="1"/>
    </xf>
    <xf numFmtId="3" fontId="9" fillId="0" borderId="3" xfId="0" applyNumberFormat="1" applyFont="1" applyBorder="1" applyAlignment="1">
      <alignment horizontal="left" vertical="top" wrapText="1"/>
    </xf>
    <xf numFmtId="3" fontId="9" fillId="0" borderId="6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FF66"/>
      <color rgb="FFF10FD1"/>
      <color rgb="FFB50B9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1"/>
  <sheetViews>
    <sheetView tabSelected="1" workbookViewId="0">
      <selection activeCell="C11" sqref="C11"/>
    </sheetView>
  </sheetViews>
  <sheetFormatPr defaultRowHeight="15" x14ac:dyDescent="0.25"/>
  <cols>
    <col min="1" max="1" width="9.28515625" customWidth="1"/>
    <col min="2" max="2" width="45.7109375" customWidth="1"/>
    <col min="3" max="3" width="17.85546875" customWidth="1"/>
    <col min="4" max="4" width="23.85546875" customWidth="1"/>
  </cols>
  <sheetData>
    <row r="1" spans="1:9" ht="32.25" customHeight="1" x14ac:dyDescent="0.25">
      <c r="A1" s="103"/>
      <c r="B1" s="103"/>
    </row>
    <row r="2" spans="1:9" ht="15.75" x14ac:dyDescent="0.25">
      <c r="B2" s="66"/>
    </row>
    <row r="3" spans="1:9" ht="15.75" x14ac:dyDescent="0.25">
      <c r="A3" s="102" t="s">
        <v>100</v>
      </c>
      <c r="B3" s="102"/>
      <c r="C3" s="102"/>
      <c r="D3" s="102"/>
      <c r="E3" s="54"/>
      <c r="F3" s="54"/>
      <c r="G3" s="54"/>
      <c r="H3" s="54"/>
      <c r="I3" s="54"/>
    </row>
    <row r="4" spans="1:9" ht="15.75" x14ac:dyDescent="0.25">
      <c r="A4" s="12"/>
      <c r="B4" s="85"/>
      <c r="C4" s="85"/>
      <c r="D4" s="85"/>
      <c r="E4" s="54"/>
      <c r="F4" s="54"/>
      <c r="G4" s="54"/>
      <c r="H4" s="54"/>
      <c r="I4" s="54"/>
    </row>
    <row r="5" spans="1:9" ht="15.75" x14ac:dyDescent="0.25">
      <c r="A5" s="61" t="s">
        <v>82</v>
      </c>
      <c r="C5" s="94" t="s">
        <v>97</v>
      </c>
      <c r="D5" s="85"/>
      <c r="E5" s="54"/>
      <c r="F5" s="54"/>
      <c r="G5" s="54"/>
      <c r="H5" s="54"/>
      <c r="I5" s="54"/>
    </row>
    <row r="6" spans="1:9" ht="15.75" x14ac:dyDescent="0.25">
      <c r="A6" s="61" t="s">
        <v>83</v>
      </c>
      <c r="C6" s="62" t="s">
        <v>98</v>
      </c>
      <c r="D6" s="85"/>
      <c r="E6" s="54"/>
      <c r="F6" s="54"/>
      <c r="G6" s="54"/>
      <c r="H6" s="54"/>
      <c r="I6" s="54"/>
    </row>
    <row r="7" spans="1:9" ht="15.75" x14ac:dyDescent="0.25">
      <c r="A7" s="61" t="s">
        <v>84</v>
      </c>
      <c r="C7" s="62">
        <v>2015</v>
      </c>
    </row>
    <row r="9" spans="1:9" ht="15.75" x14ac:dyDescent="0.25">
      <c r="A9" s="14" t="s">
        <v>46</v>
      </c>
      <c r="B9" s="14" t="s">
        <v>78</v>
      </c>
      <c r="C9" s="14" t="s">
        <v>79</v>
      </c>
      <c r="D9" s="14" t="s">
        <v>80</v>
      </c>
    </row>
    <row r="10" spans="1:9" ht="15.75" x14ac:dyDescent="0.25">
      <c r="A10" s="24">
        <v>1</v>
      </c>
      <c r="B10" s="2">
        <v>2</v>
      </c>
      <c r="C10" s="2">
        <v>3</v>
      </c>
      <c r="D10" s="2">
        <v>4</v>
      </c>
    </row>
    <row r="11" spans="1:9" x14ac:dyDescent="0.25">
      <c r="A11" s="55">
        <v>1</v>
      </c>
      <c r="B11" s="23" t="s">
        <v>81</v>
      </c>
      <c r="C11" s="56">
        <f>'Легковые до 01.01.2014г'!M49+'Л свыше 3000 после 31.12.2013г'!M39+Грузовые!J32+Тракторы!J16+Автобусы!J27+Мотоциклы!J22+'Катера, суда'!J32+'Летательные аппараты'!K46+'ЖД транспорт'!J22</f>
        <v>0</v>
      </c>
      <c r="D11" s="55" t="s">
        <v>96</v>
      </c>
    </row>
  </sheetData>
  <mergeCells count="2">
    <mergeCell ref="A1:B1"/>
    <mergeCell ref="A3:D3"/>
  </mergeCells>
  <pageMargins left="0.70866141732283472" right="0.39370078740157483" top="0.74803149606299213" bottom="0.74803149606299213" header="0.31496062992125984" footer="0.31496062992125984"/>
  <pageSetup paperSize="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7"/>
  <sheetViews>
    <sheetView topLeftCell="C13" workbookViewId="0">
      <selection activeCell="G16" sqref="G16:H16"/>
    </sheetView>
  </sheetViews>
  <sheetFormatPr defaultRowHeight="15" x14ac:dyDescent="0.25"/>
  <cols>
    <col min="1" max="1" width="4" customWidth="1"/>
    <col min="2" max="2" width="46" customWidth="1"/>
    <col min="3" max="3" width="13.7109375" customWidth="1"/>
    <col min="4" max="4" width="13" customWidth="1"/>
    <col min="5" max="5" width="16.42578125" customWidth="1"/>
    <col min="6" max="8" width="14.140625" customWidth="1"/>
    <col min="9" max="9" width="16.7109375" customWidth="1"/>
    <col min="10" max="10" width="17.28515625" customWidth="1"/>
  </cols>
  <sheetData>
    <row r="1" spans="1:11" ht="31.5" x14ac:dyDescent="0.25">
      <c r="B1" s="66" t="s">
        <v>73</v>
      </c>
      <c r="C1" s="104" t="s">
        <v>71</v>
      </c>
      <c r="D1" s="105"/>
      <c r="E1" s="105"/>
      <c r="F1" s="105"/>
      <c r="G1" s="105"/>
      <c r="H1" s="105"/>
      <c r="I1" s="105"/>
      <c r="J1" s="105"/>
    </row>
    <row r="2" spans="1:11" ht="15.75" x14ac:dyDescent="0.25">
      <c r="C2" s="106" t="s">
        <v>77</v>
      </c>
      <c r="D2" s="106"/>
      <c r="E2" s="106"/>
      <c r="F2" s="106"/>
      <c r="G2" s="106"/>
      <c r="H2" s="106"/>
      <c r="I2" s="106"/>
      <c r="J2" s="106"/>
    </row>
    <row r="3" spans="1:11" ht="15.75" x14ac:dyDescent="0.25">
      <c r="C3" s="57"/>
      <c r="D3" s="57"/>
      <c r="E3" s="57"/>
      <c r="F3" s="57"/>
      <c r="G3" s="57"/>
      <c r="H3" s="57"/>
      <c r="I3" s="57"/>
      <c r="J3" s="13"/>
    </row>
    <row r="4" spans="1:11" ht="15.75" x14ac:dyDescent="0.25">
      <c r="B4" s="61" t="s">
        <v>82</v>
      </c>
      <c r="C4" s="94" t="str">
        <f>'Начислено налога - всего'!C5</f>
        <v>123456789012</v>
      </c>
      <c r="D4" s="57"/>
      <c r="E4" s="57"/>
      <c r="F4" s="57"/>
      <c r="G4" s="57"/>
      <c r="H4" s="57"/>
      <c r="I4" s="57"/>
      <c r="J4" s="13"/>
    </row>
    <row r="5" spans="1:11" ht="15.75" x14ac:dyDescent="0.25">
      <c r="B5" s="61" t="s">
        <v>83</v>
      </c>
      <c r="C5" s="94" t="str">
        <f>'Начислено налога - всего'!C6</f>
        <v>ТОО "ХХХ"</v>
      </c>
      <c r="D5" s="57"/>
      <c r="E5" s="57"/>
      <c r="F5" s="57"/>
      <c r="G5" s="57"/>
      <c r="H5" s="57"/>
      <c r="I5" s="57"/>
      <c r="J5" s="13"/>
    </row>
    <row r="6" spans="1:11" ht="15.75" x14ac:dyDescent="0.25">
      <c r="B6" s="61" t="s">
        <v>84</v>
      </c>
      <c r="C6" s="94">
        <f>'Начислено налога - всего'!C7</f>
        <v>2015</v>
      </c>
      <c r="D6" s="57"/>
      <c r="E6" s="57"/>
      <c r="F6" s="57"/>
      <c r="G6" s="57"/>
      <c r="H6" s="57"/>
      <c r="I6" s="57"/>
      <c r="J6" s="13"/>
    </row>
    <row r="8" spans="1:11" ht="22.5" customHeight="1" x14ac:dyDescent="0.25">
      <c r="B8" s="11" t="s">
        <v>9</v>
      </c>
      <c r="C8" s="10">
        <v>1982</v>
      </c>
      <c r="D8" s="1"/>
    </row>
    <row r="10" spans="1:11" ht="126" x14ac:dyDescent="0.25">
      <c r="A10" s="14" t="s">
        <v>46</v>
      </c>
      <c r="B10" s="14" t="s">
        <v>54</v>
      </c>
      <c r="C10" s="14" t="s">
        <v>58</v>
      </c>
      <c r="D10" s="14" t="s">
        <v>10</v>
      </c>
      <c r="E10" s="87" t="s">
        <v>55</v>
      </c>
      <c r="F10" s="14" t="s">
        <v>16</v>
      </c>
      <c r="G10" s="87" t="s">
        <v>38</v>
      </c>
      <c r="H10" s="87" t="s">
        <v>39</v>
      </c>
      <c r="I10" s="87" t="s">
        <v>15</v>
      </c>
      <c r="J10" s="14" t="s">
        <v>17</v>
      </c>
    </row>
    <row r="11" spans="1:11" ht="15.75" x14ac:dyDescent="0.25">
      <c r="A11" s="24">
        <v>1</v>
      </c>
      <c r="B11" s="2">
        <v>2</v>
      </c>
      <c r="C11" s="2">
        <v>3</v>
      </c>
      <c r="D11" s="2">
        <v>4</v>
      </c>
      <c r="E11" s="88">
        <v>5</v>
      </c>
      <c r="F11" s="2">
        <v>6</v>
      </c>
      <c r="G11" s="88">
        <v>7</v>
      </c>
      <c r="H11" s="88">
        <v>8</v>
      </c>
      <c r="I11" s="88">
        <v>9</v>
      </c>
      <c r="J11" s="2">
        <v>10</v>
      </c>
    </row>
    <row r="12" spans="1:11" ht="66.75" customHeight="1" x14ac:dyDescent="0.25">
      <c r="A12" s="23"/>
      <c r="B12" s="110" t="s">
        <v>57</v>
      </c>
      <c r="C12" s="111"/>
      <c r="D12" s="111"/>
      <c r="E12" s="111"/>
      <c r="F12" s="111"/>
      <c r="G12" s="111"/>
      <c r="H12" s="111"/>
      <c r="I12" s="111"/>
      <c r="J12" s="112"/>
      <c r="K12" s="16"/>
    </row>
    <row r="13" spans="1:11" ht="15.75" x14ac:dyDescent="0.25">
      <c r="A13" s="23">
        <v>1</v>
      </c>
      <c r="B13" s="92"/>
      <c r="C13" s="28">
        <v>0.01</v>
      </c>
      <c r="D13" s="27">
        <f t="shared" ref="D13:D20" si="0">$C$8*C13</f>
        <v>19.82</v>
      </c>
      <c r="E13" s="93"/>
      <c r="F13" s="25">
        <f t="shared" ref="F13:F15" si="1">IF(E13&gt;=0,ROUND(D13*E13,0),"Ошибка в гр.5")</f>
        <v>0</v>
      </c>
      <c r="G13" s="99"/>
      <c r="H13" s="99"/>
      <c r="I13" s="93"/>
      <c r="J13" s="26">
        <f t="shared" ref="J13:J15" si="2">IF(I13&gt;=0,IF(I13&lt;=12,ROUND(F13/12*I13,0),"Ошибка в гр.9"),"Ошибка в гр.9")</f>
        <v>0</v>
      </c>
      <c r="K13" s="16"/>
    </row>
    <row r="14" spans="1:11" ht="15.75" x14ac:dyDescent="0.25">
      <c r="A14" s="23">
        <v>2</v>
      </c>
      <c r="B14" s="92"/>
      <c r="C14" s="28">
        <v>0.01</v>
      </c>
      <c r="D14" s="27">
        <f t="shared" si="0"/>
        <v>19.82</v>
      </c>
      <c r="E14" s="93"/>
      <c r="F14" s="25">
        <f t="shared" si="1"/>
        <v>0</v>
      </c>
      <c r="G14" s="99"/>
      <c r="H14" s="99"/>
      <c r="I14" s="93"/>
      <c r="J14" s="26">
        <f t="shared" si="2"/>
        <v>0</v>
      </c>
      <c r="K14" s="16"/>
    </row>
    <row r="15" spans="1:11" ht="15.75" x14ac:dyDescent="0.25">
      <c r="A15" s="23">
        <v>3</v>
      </c>
      <c r="B15" s="92"/>
      <c r="C15" s="28">
        <v>0.01</v>
      </c>
      <c r="D15" s="27">
        <f t="shared" si="0"/>
        <v>19.82</v>
      </c>
      <c r="E15" s="93"/>
      <c r="F15" s="25">
        <f t="shared" si="1"/>
        <v>0</v>
      </c>
      <c r="G15" s="99"/>
      <c r="H15" s="99"/>
      <c r="I15" s="93"/>
      <c r="J15" s="26">
        <f t="shared" si="2"/>
        <v>0</v>
      </c>
      <c r="K15" s="16"/>
    </row>
    <row r="16" spans="1:11" ht="15.75" x14ac:dyDescent="0.25">
      <c r="A16" s="23"/>
      <c r="B16" s="45" t="s">
        <v>89</v>
      </c>
      <c r="C16" s="82"/>
      <c r="D16" s="83"/>
      <c r="E16" s="84">
        <f>SUM(E13:E15)</f>
        <v>0</v>
      </c>
      <c r="F16" s="69"/>
      <c r="G16" s="100"/>
      <c r="H16" s="100"/>
      <c r="I16" s="53">
        <f>SUM(I13:I15)</f>
        <v>0</v>
      </c>
      <c r="J16" s="53">
        <f>SUM(J13:J15)</f>
        <v>0</v>
      </c>
      <c r="K16" s="16"/>
    </row>
    <row r="17" spans="1:10" ht="34.5" customHeight="1" x14ac:dyDescent="0.25">
      <c r="A17" s="23"/>
      <c r="B17" s="110" t="s">
        <v>56</v>
      </c>
      <c r="C17" s="111"/>
      <c r="D17" s="111"/>
      <c r="E17" s="111"/>
      <c r="F17" s="111"/>
      <c r="G17" s="111"/>
      <c r="H17" s="111"/>
      <c r="I17" s="111"/>
      <c r="J17" s="112"/>
    </row>
    <row r="18" spans="1:10" ht="15.75" x14ac:dyDescent="0.25">
      <c r="A18" s="23">
        <v>1</v>
      </c>
      <c r="B18" s="92"/>
      <c r="C18" s="28">
        <v>0.01</v>
      </c>
      <c r="D18" s="27">
        <f t="shared" si="0"/>
        <v>19.82</v>
      </c>
      <c r="E18" s="93"/>
      <c r="F18" s="25">
        <f t="shared" ref="F18:F20" si="3">IF(E18&gt;=0,ROUND(D18*E18,0),"Ошибка в гр.5")</f>
        <v>0</v>
      </c>
      <c r="G18" s="99"/>
      <c r="H18" s="99"/>
      <c r="I18" s="93"/>
      <c r="J18" s="26">
        <f t="shared" ref="J18:J20" si="4">IF(I18&gt;=0,IF(I18&lt;=12,ROUND(F18/12*I18,0),"Ошибка в гр.9"),"Ошибка в гр.9")</f>
        <v>0</v>
      </c>
    </row>
    <row r="19" spans="1:10" ht="15.75" x14ac:dyDescent="0.25">
      <c r="A19" s="23">
        <v>2</v>
      </c>
      <c r="B19" s="92"/>
      <c r="C19" s="28">
        <v>0.01</v>
      </c>
      <c r="D19" s="27">
        <f t="shared" si="0"/>
        <v>19.82</v>
      </c>
      <c r="E19" s="93"/>
      <c r="F19" s="25">
        <f t="shared" si="3"/>
        <v>0</v>
      </c>
      <c r="G19" s="99"/>
      <c r="H19" s="99"/>
      <c r="I19" s="93"/>
      <c r="J19" s="26">
        <f t="shared" si="4"/>
        <v>0</v>
      </c>
    </row>
    <row r="20" spans="1:10" ht="15.75" x14ac:dyDescent="0.25">
      <c r="A20" s="23">
        <v>3</v>
      </c>
      <c r="B20" s="92"/>
      <c r="C20" s="28">
        <v>0.01</v>
      </c>
      <c r="D20" s="27">
        <f t="shared" si="0"/>
        <v>19.82</v>
      </c>
      <c r="E20" s="93"/>
      <c r="F20" s="25">
        <f t="shared" si="3"/>
        <v>0</v>
      </c>
      <c r="G20" s="99"/>
      <c r="H20" s="99"/>
      <c r="I20" s="93"/>
      <c r="J20" s="26">
        <f t="shared" si="4"/>
        <v>0</v>
      </c>
    </row>
    <row r="21" spans="1:10" ht="15.75" x14ac:dyDescent="0.25">
      <c r="A21" s="23"/>
      <c r="B21" s="45" t="s">
        <v>89</v>
      </c>
      <c r="C21" s="82"/>
      <c r="D21" s="83"/>
      <c r="E21" s="84">
        <f>SUM(E18:E20)</f>
        <v>0</v>
      </c>
      <c r="F21" s="69"/>
      <c r="G21" s="100"/>
      <c r="H21" s="100"/>
      <c r="I21" s="53">
        <f>SUM(I18:I20)</f>
        <v>0</v>
      </c>
      <c r="J21" s="53">
        <f>SUM(J18:J20)</f>
        <v>0</v>
      </c>
    </row>
    <row r="22" spans="1:10" ht="15.75" x14ac:dyDescent="0.25">
      <c r="A22" s="23"/>
      <c r="B22" s="52" t="s">
        <v>75</v>
      </c>
      <c r="C22" s="49"/>
      <c r="D22" s="50"/>
      <c r="E22" s="69"/>
      <c r="F22" s="51"/>
      <c r="G22" s="101"/>
      <c r="H22" s="101"/>
      <c r="I22" s="69"/>
      <c r="J22" s="53">
        <f>J16+J21</f>
        <v>0</v>
      </c>
    </row>
    <row r="24" spans="1:10" x14ac:dyDescent="0.25">
      <c r="B24" s="58" t="s">
        <v>85</v>
      </c>
      <c r="D24" s="63"/>
      <c r="E24" s="63"/>
      <c r="F24" s="63"/>
    </row>
    <row r="25" spans="1:10" x14ac:dyDescent="0.25">
      <c r="B25" s="58" t="s">
        <v>86</v>
      </c>
      <c r="D25" s="64"/>
      <c r="E25" s="64"/>
      <c r="F25" s="64"/>
    </row>
    <row r="26" spans="1:10" x14ac:dyDescent="0.25">
      <c r="B26" s="58" t="s">
        <v>87</v>
      </c>
      <c r="C26" s="32"/>
      <c r="D26" s="64"/>
      <c r="E26" s="64"/>
      <c r="F26" s="64"/>
    </row>
    <row r="27" spans="1:10" x14ac:dyDescent="0.25">
      <c r="B27" s="58" t="s">
        <v>88</v>
      </c>
      <c r="C27" s="32"/>
      <c r="D27" s="64"/>
      <c r="E27" s="64"/>
      <c r="F27" s="64"/>
    </row>
  </sheetData>
  <mergeCells count="4">
    <mergeCell ref="C1:J1"/>
    <mergeCell ref="C2:J2"/>
    <mergeCell ref="B12:J12"/>
    <mergeCell ref="B17:J17"/>
  </mergeCells>
  <pageMargins left="0.39370078740157483" right="0.39370078740157483" top="0.74803149606299213" bottom="0.39370078740157483" header="0.31496062992125984" footer="0.31496062992125984"/>
  <pageSetup paperSize="9" scale="81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54"/>
  <sheetViews>
    <sheetView topLeftCell="A27" zoomScale="80" zoomScaleNormal="80" workbookViewId="0">
      <selection activeCell="L20" sqref="L20"/>
    </sheetView>
  </sheetViews>
  <sheetFormatPr defaultRowHeight="15" x14ac:dyDescent="0.25"/>
  <cols>
    <col min="1" max="1" width="5.7109375" customWidth="1"/>
    <col min="2" max="2" width="40.85546875" customWidth="1"/>
    <col min="3" max="3" width="12" customWidth="1"/>
    <col min="4" max="4" width="12.140625" customWidth="1"/>
    <col min="5" max="5" width="15.5703125" customWidth="1"/>
    <col min="6" max="6" width="13.5703125" customWidth="1"/>
    <col min="7" max="7" width="10.42578125" customWidth="1"/>
    <col min="8" max="8" width="14.7109375" customWidth="1"/>
    <col min="9" max="9" width="12.42578125" customWidth="1"/>
    <col min="10" max="11" width="11.85546875" customWidth="1"/>
    <col min="12" max="12" width="13.5703125" customWidth="1"/>
    <col min="13" max="13" width="17.28515625" customWidth="1"/>
  </cols>
  <sheetData>
    <row r="1" spans="1:14" ht="31.5" x14ac:dyDescent="0.25">
      <c r="B1" s="66" t="s">
        <v>72</v>
      </c>
      <c r="C1" s="104" t="s">
        <v>71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4" ht="15.75" x14ac:dyDescent="0.25">
      <c r="C2" s="105" t="s">
        <v>93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4" ht="15.75" x14ac:dyDescent="0.25">
      <c r="C3" s="105" t="s">
        <v>94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4" ht="15.75" x14ac:dyDescent="0.25">
      <c r="C4" s="105" t="s">
        <v>95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4" ht="15.75" x14ac:dyDescent="0.25">
      <c r="C5" s="105" t="s">
        <v>19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4" ht="15.75" x14ac:dyDescent="0.25">
      <c r="B6" s="61" t="s">
        <v>82</v>
      </c>
      <c r="C6" s="95" t="str">
        <f>'Начислено налога - всего'!C5</f>
        <v>123456789012</v>
      </c>
      <c r="D6" s="95"/>
      <c r="E6" s="57"/>
      <c r="F6" s="57"/>
      <c r="G6" s="57"/>
      <c r="H6" s="57"/>
      <c r="I6" s="57"/>
      <c r="J6" s="57"/>
      <c r="K6" s="57"/>
      <c r="L6" s="57"/>
      <c r="M6" s="13"/>
    </row>
    <row r="7" spans="1:14" ht="15.75" x14ac:dyDescent="0.25">
      <c r="B7" s="61" t="s">
        <v>83</v>
      </c>
      <c r="C7" s="62" t="str">
        <f>'Начислено налога - всего'!C6</f>
        <v>ТОО "ХХХ"</v>
      </c>
      <c r="D7" s="57"/>
      <c r="E7" s="57"/>
      <c r="F7" s="57"/>
      <c r="G7" s="57"/>
      <c r="H7" s="57"/>
      <c r="I7" s="57"/>
      <c r="J7" s="57"/>
      <c r="K7" s="57"/>
      <c r="L7" s="57"/>
      <c r="M7" s="13"/>
    </row>
    <row r="8" spans="1:14" ht="15.75" x14ac:dyDescent="0.25">
      <c r="B8" s="61" t="s">
        <v>84</v>
      </c>
      <c r="C8" s="62">
        <f>'Начислено налога - всего'!C7</f>
        <v>2015</v>
      </c>
      <c r="D8" s="57"/>
      <c r="E8" s="57"/>
      <c r="F8" s="57"/>
      <c r="G8" s="57"/>
      <c r="H8" s="57"/>
      <c r="I8" s="57"/>
      <c r="J8" s="57"/>
      <c r="K8" s="57"/>
      <c r="L8" s="57"/>
      <c r="M8" s="13"/>
    </row>
    <row r="10" spans="1:14" ht="16.5" customHeight="1" x14ac:dyDescent="0.25">
      <c r="B10" s="59" t="s">
        <v>9</v>
      </c>
      <c r="C10" s="60">
        <v>1982</v>
      </c>
      <c r="D10" s="1"/>
      <c r="G10" s="9"/>
    </row>
    <row r="12" spans="1:14" ht="144" customHeight="1" x14ac:dyDescent="0.25">
      <c r="A12" s="14" t="s">
        <v>46</v>
      </c>
      <c r="B12" s="14" t="s">
        <v>0</v>
      </c>
      <c r="C12" s="14" t="s">
        <v>8</v>
      </c>
      <c r="D12" s="14" t="s">
        <v>10</v>
      </c>
      <c r="E12" s="87" t="s">
        <v>11</v>
      </c>
      <c r="F12" s="14" t="s">
        <v>12</v>
      </c>
      <c r="G12" s="14" t="s">
        <v>13</v>
      </c>
      <c r="H12" s="14" t="s">
        <v>14</v>
      </c>
      <c r="I12" s="14" t="s">
        <v>16</v>
      </c>
      <c r="J12" s="87" t="s">
        <v>38</v>
      </c>
      <c r="K12" s="87" t="s">
        <v>39</v>
      </c>
      <c r="L12" s="87" t="s">
        <v>99</v>
      </c>
      <c r="M12" s="14" t="s">
        <v>17</v>
      </c>
    </row>
    <row r="13" spans="1:14" ht="15.75" x14ac:dyDescent="0.25">
      <c r="A13" s="24">
        <v>1</v>
      </c>
      <c r="B13" s="2">
        <v>2</v>
      </c>
      <c r="C13" s="2">
        <v>3</v>
      </c>
      <c r="D13" s="24">
        <v>4</v>
      </c>
      <c r="E13" s="88">
        <v>5</v>
      </c>
      <c r="F13" s="2">
        <v>6</v>
      </c>
      <c r="G13" s="24">
        <v>7</v>
      </c>
      <c r="H13" s="2">
        <v>8</v>
      </c>
      <c r="I13" s="2">
        <v>9</v>
      </c>
      <c r="J13" s="90">
        <v>10</v>
      </c>
      <c r="K13" s="88">
        <v>11</v>
      </c>
      <c r="L13" s="88">
        <v>12</v>
      </c>
      <c r="M13" s="24">
        <v>13</v>
      </c>
    </row>
    <row r="14" spans="1:14" ht="15.75" x14ac:dyDescent="0.25">
      <c r="A14" s="23"/>
      <c r="B14" s="4" t="s">
        <v>1</v>
      </c>
      <c r="C14" s="33"/>
      <c r="D14" s="33"/>
      <c r="E14" s="34"/>
      <c r="F14" s="34"/>
      <c r="G14" s="6"/>
      <c r="H14" s="6"/>
      <c r="I14" s="6"/>
      <c r="J14" s="97"/>
      <c r="K14" s="97"/>
      <c r="L14" s="34"/>
      <c r="M14" s="6"/>
      <c r="N14" s="16"/>
    </row>
    <row r="15" spans="1:14" ht="15.75" x14ac:dyDescent="0.25">
      <c r="A15" s="23">
        <v>1</v>
      </c>
      <c r="B15" s="86"/>
      <c r="C15" s="5">
        <v>1</v>
      </c>
      <c r="D15" s="5">
        <f t="shared" ref="D15:D17" si="0">$C$10*C15</f>
        <v>1982</v>
      </c>
      <c r="E15" s="89"/>
      <c r="F15" s="34"/>
      <c r="G15" s="6"/>
      <c r="H15" s="6"/>
      <c r="I15" s="17">
        <f t="shared" ref="I15:I17" si="1">IF(E15=0,0,IF(E15&gt;0,IF(E15&lt;=1100,D15,"ошибка в гр.5"),"ошибка в гр.5"))</f>
        <v>0</v>
      </c>
      <c r="J15" s="96"/>
      <c r="K15" s="96"/>
      <c r="L15" s="89"/>
      <c r="M15" s="7">
        <f t="shared" ref="M15:M17" si="2">IF(L15&gt;=0,IF(L15&lt;=12,ROUND(I15/12*L15,0),"ошибка в гр.12"),"ошибка в гр.12")</f>
        <v>0</v>
      </c>
      <c r="N15" s="16"/>
    </row>
    <row r="16" spans="1:14" ht="15.75" x14ac:dyDescent="0.25">
      <c r="A16" s="23">
        <v>2</v>
      </c>
      <c r="B16" s="86"/>
      <c r="C16" s="5">
        <v>1</v>
      </c>
      <c r="D16" s="5">
        <f t="shared" si="0"/>
        <v>1982</v>
      </c>
      <c r="E16" s="89"/>
      <c r="F16" s="34"/>
      <c r="G16" s="6"/>
      <c r="H16" s="6"/>
      <c r="I16" s="17">
        <f t="shared" si="1"/>
        <v>0</v>
      </c>
      <c r="J16" s="96"/>
      <c r="K16" s="96"/>
      <c r="L16" s="89"/>
      <c r="M16" s="7">
        <f t="shared" si="2"/>
        <v>0</v>
      </c>
      <c r="N16" s="16"/>
    </row>
    <row r="17" spans="1:14" ht="15.75" x14ac:dyDescent="0.25">
      <c r="A17" s="23">
        <v>3</v>
      </c>
      <c r="B17" s="86"/>
      <c r="C17" s="5">
        <v>1</v>
      </c>
      <c r="D17" s="5">
        <f t="shared" si="0"/>
        <v>1982</v>
      </c>
      <c r="E17" s="89"/>
      <c r="F17" s="34"/>
      <c r="G17" s="6"/>
      <c r="H17" s="6"/>
      <c r="I17" s="17">
        <f t="shared" si="1"/>
        <v>0</v>
      </c>
      <c r="J17" s="96"/>
      <c r="K17" s="96"/>
      <c r="L17" s="89"/>
      <c r="M17" s="7">
        <f t="shared" si="2"/>
        <v>0</v>
      </c>
      <c r="N17" s="16"/>
    </row>
    <row r="18" spans="1:14" ht="15.75" x14ac:dyDescent="0.25">
      <c r="A18" s="23"/>
      <c r="B18" s="45" t="s">
        <v>89</v>
      </c>
      <c r="C18" s="70"/>
      <c r="D18" s="70"/>
      <c r="E18" s="71"/>
      <c r="F18" s="71"/>
      <c r="G18" s="72"/>
      <c r="H18" s="72"/>
      <c r="I18" s="72"/>
      <c r="J18" s="98"/>
      <c r="K18" s="98"/>
      <c r="L18" s="67">
        <f>SUM(L15:L17)</f>
        <v>0</v>
      </c>
      <c r="M18" s="35">
        <f>SUM(M15:M17)</f>
        <v>0</v>
      </c>
      <c r="N18" s="16"/>
    </row>
    <row r="19" spans="1:14" ht="15.75" x14ac:dyDescent="0.25">
      <c r="A19" s="23"/>
      <c r="B19" s="4" t="s">
        <v>2</v>
      </c>
      <c r="C19" s="33"/>
      <c r="D19" s="33"/>
      <c r="E19" s="34"/>
      <c r="F19" s="34"/>
      <c r="G19" s="6"/>
      <c r="H19" s="6"/>
      <c r="I19" s="6"/>
      <c r="J19" s="97"/>
      <c r="K19" s="97"/>
      <c r="L19" s="34"/>
      <c r="M19" s="6"/>
    </row>
    <row r="20" spans="1:14" ht="15.75" x14ac:dyDescent="0.25">
      <c r="A20" s="23">
        <v>1</v>
      </c>
      <c r="B20" s="86"/>
      <c r="C20" s="5">
        <v>2</v>
      </c>
      <c r="D20" s="5">
        <f t="shared" ref="D20:D47" si="3">$C$10*C20</f>
        <v>3964</v>
      </c>
      <c r="E20" s="89"/>
      <c r="F20" s="34"/>
      <c r="G20" s="6"/>
      <c r="H20" s="6"/>
      <c r="I20" s="17">
        <f t="shared" ref="I20:I22" si="4">IF(E20=0,0,IF(E20&gt;1100,IF(E20&lt;=1500,D20,"ошибка в гр.5"),"ошибка в гр.5"))</f>
        <v>0</v>
      </c>
      <c r="J20" s="96"/>
      <c r="K20" s="96"/>
      <c r="L20" s="89"/>
      <c r="M20" s="7">
        <f t="shared" ref="M20:M47" si="5">IF(L20&gt;=0,IF(L20&lt;=12,ROUND(I20/12*L20,0),"ошибка в гр.12"),"ошибка в гр.12")</f>
        <v>0</v>
      </c>
    </row>
    <row r="21" spans="1:14" ht="15.75" x14ac:dyDescent="0.25">
      <c r="A21" s="23">
        <v>2</v>
      </c>
      <c r="B21" s="86"/>
      <c r="C21" s="5">
        <v>2</v>
      </c>
      <c r="D21" s="5">
        <f t="shared" si="3"/>
        <v>3964</v>
      </c>
      <c r="E21" s="89"/>
      <c r="F21" s="34"/>
      <c r="G21" s="6"/>
      <c r="H21" s="6"/>
      <c r="I21" s="17">
        <f t="shared" si="4"/>
        <v>0</v>
      </c>
      <c r="J21" s="96"/>
      <c r="K21" s="96"/>
      <c r="L21" s="89"/>
      <c r="M21" s="7">
        <f t="shared" si="5"/>
        <v>0</v>
      </c>
    </row>
    <row r="22" spans="1:14" ht="15.75" x14ac:dyDescent="0.25">
      <c r="A22" s="23">
        <v>3</v>
      </c>
      <c r="B22" s="86"/>
      <c r="C22" s="5">
        <v>2</v>
      </c>
      <c r="D22" s="5">
        <f t="shared" si="3"/>
        <v>3964</v>
      </c>
      <c r="E22" s="89"/>
      <c r="F22" s="34"/>
      <c r="G22" s="6"/>
      <c r="H22" s="6"/>
      <c r="I22" s="17">
        <f t="shared" si="4"/>
        <v>0</v>
      </c>
      <c r="J22" s="96"/>
      <c r="K22" s="96"/>
      <c r="L22" s="89"/>
      <c r="M22" s="7">
        <f t="shared" si="5"/>
        <v>0</v>
      </c>
    </row>
    <row r="23" spans="1:14" ht="15.75" x14ac:dyDescent="0.25">
      <c r="A23" s="23"/>
      <c r="B23" s="45" t="s">
        <v>89</v>
      </c>
      <c r="C23" s="70"/>
      <c r="D23" s="70"/>
      <c r="E23" s="71"/>
      <c r="F23" s="71"/>
      <c r="G23" s="72"/>
      <c r="H23" s="72"/>
      <c r="I23" s="72"/>
      <c r="J23" s="98"/>
      <c r="K23" s="98"/>
      <c r="L23" s="67">
        <f>SUM(L20:L22)</f>
        <v>0</v>
      </c>
      <c r="M23" s="35">
        <f>SUM(M20:M22)</f>
        <v>0</v>
      </c>
    </row>
    <row r="24" spans="1:14" ht="15.75" x14ac:dyDescent="0.25">
      <c r="A24" s="23"/>
      <c r="B24" s="4" t="s">
        <v>3</v>
      </c>
      <c r="C24" s="33"/>
      <c r="D24" s="33"/>
      <c r="E24" s="34"/>
      <c r="F24" s="34"/>
      <c r="G24" s="6"/>
      <c r="H24" s="6"/>
      <c r="I24" s="6"/>
      <c r="J24" s="97"/>
      <c r="K24" s="97"/>
      <c r="L24" s="34"/>
      <c r="M24" s="6"/>
    </row>
    <row r="25" spans="1:14" ht="15.75" x14ac:dyDescent="0.25">
      <c r="A25" s="23">
        <v>1</v>
      </c>
      <c r="B25" s="86"/>
      <c r="C25" s="5">
        <v>3</v>
      </c>
      <c r="D25" s="5">
        <f t="shared" si="3"/>
        <v>5946</v>
      </c>
      <c r="E25" s="89"/>
      <c r="F25" s="68">
        <f t="shared" ref="F25:F27" si="6">IF(E25&gt;1500,E25-1500,0)</f>
        <v>0</v>
      </c>
      <c r="G25" s="7">
        <v>7</v>
      </c>
      <c r="H25" s="7">
        <f t="shared" ref="H25:H27" si="7">F25*G25</f>
        <v>0</v>
      </c>
      <c r="I25" s="17">
        <f t="shared" ref="I25:I27" si="8">IF(E25=0,0,IF(E25&gt;1500,IF(E25&lt;=2000,D25+H25,"ошибка в гр.5"),"ошибка в гр.5"))</f>
        <v>0</v>
      </c>
      <c r="J25" s="96"/>
      <c r="K25" s="96"/>
      <c r="L25" s="89"/>
      <c r="M25" s="7">
        <f t="shared" si="5"/>
        <v>0</v>
      </c>
    </row>
    <row r="26" spans="1:14" ht="15.75" x14ac:dyDescent="0.25">
      <c r="A26" s="23">
        <v>2</v>
      </c>
      <c r="B26" s="86"/>
      <c r="C26" s="5">
        <v>3</v>
      </c>
      <c r="D26" s="5">
        <f t="shared" si="3"/>
        <v>5946</v>
      </c>
      <c r="E26" s="89"/>
      <c r="F26" s="68">
        <f t="shared" si="6"/>
        <v>0</v>
      </c>
      <c r="G26" s="7">
        <v>7</v>
      </c>
      <c r="H26" s="7">
        <f t="shared" si="7"/>
        <v>0</v>
      </c>
      <c r="I26" s="17">
        <f t="shared" si="8"/>
        <v>0</v>
      </c>
      <c r="J26" s="96"/>
      <c r="K26" s="96"/>
      <c r="L26" s="89"/>
      <c r="M26" s="7">
        <f t="shared" si="5"/>
        <v>0</v>
      </c>
    </row>
    <row r="27" spans="1:14" ht="15.75" x14ac:dyDescent="0.25">
      <c r="A27" s="23">
        <v>3</v>
      </c>
      <c r="B27" s="86"/>
      <c r="C27" s="5">
        <v>3</v>
      </c>
      <c r="D27" s="5">
        <f t="shared" si="3"/>
        <v>5946</v>
      </c>
      <c r="E27" s="89"/>
      <c r="F27" s="68">
        <f t="shared" si="6"/>
        <v>0</v>
      </c>
      <c r="G27" s="7">
        <v>7</v>
      </c>
      <c r="H27" s="7">
        <f t="shared" si="7"/>
        <v>0</v>
      </c>
      <c r="I27" s="17">
        <f t="shared" si="8"/>
        <v>0</v>
      </c>
      <c r="J27" s="96"/>
      <c r="K27" s="96"/>
      <c r="L27" s="89"/>
      <c r="M27" s="7">
        <f t="shared" si="5"/>
        <v>0</v>
      </c>
    </row>
    <row r="28" spans="1:14" ht="15.75" x14ac:dyDescent="0.25">
      <c r="A28" s="23"/>
      <c r="B28" s="45" t="s">
        <v>89</v>
      </c>
      <c r="C28" s="70"/>
      <c r="D28" s="70"/>
      <c r="E28" s="71"/>
      <c r="F28" s="67">
        <f>SUM(F25:F27)</f>
        <v>0</v>
      </c>
      <c r="G28" s="72"/>
      <c r="H28" s="72"/>
      <c r="I28" s="72"/>
      <c r="J28" s="98"/>
      <c r="K28" s="98"/>
      <c r="L28" s="67">
        <f>SUM(L25:L27)</f>
        <v>0</v>
      </c>
      <c r="M28" s="35">
        <f>SUM(M25:M27)</f>
        <v>0</v>
      </c>
    </row>
    <row r="29" spans="1:14" ht="15.75" x14ac:dyDescent="0.25">
      <c r="A29" s="23"/>
      <c r="B29" s="4" t="s">
        <v>4</v>
      </c>
      <c r="C29" s="33"/>
      <c r="D29" s="33"/>
      <c r="E29" s="34"/>
      <c r="F29" s="34"/>
      <c r="G29" s="6"/>
      <c r="H29" s="6"/>
      <c r="I29" s="6"/>
      <c r="J29" s="97"/>
      <c r="K29" s="97"/>
      <c r="L29" s="34"/>
      <c r="M29" s="6"/>
    </row>
    <row r="30" spans="1:14" ht="15.75" x14ac:dyDescent="0.25">
      <c r="A30" s="23">
        <v>1</v>
      </c>
      <c r="B30" s="86"/>
      <c r="C30" s="5">
        <v>6</v>
      </c>
      <c r="D30" s="5">
        <f t="shared" si="3"/>
        <v>11892</v>
      </c>
      <c r="E30" s="89"/>
      <c r="F30" s="68">
        <f t="shared" ref="F30:F32" si="9">IF(E30&gt;2000,E30-2000,0)</f>
        <v>0</v>
      </c>
      <c r="G30" s="7">
        <v>7</v>
      </c>
      <c r="H30" s="7">
        <f t="shared" ref="H30:H42" si="10">F30*G30</f>
        <v>0</v>
      </c>
      <c r="I30" s="17">
        <f t="shared" ref="I30:I32" si="11">IF(E30=0,0,IF(E30&gt;2000,IF(E30&lt;=2500,D30+H30,"ошибка в гр.5"),"ошибка в гр.5"))</f>
        <v>0</v>
      </c>
      <c r="J30" s="96"/>
      <c r="K30" s="96"/>
      <c r="L30" s="89"/>
      <c r="M30" s="7">
        <f t="shared" si="5"/>
        <v>0</v>
      </c>
    </row>
    <row r="31" spans="1:14" ht="15.75" x14ac:dyDescent="0.25">
      <c r="A31" s="23">
        <v>2</v>
      </c>
      <c r="B31" s="86"/>
      <c r="C31" s="5">
        <v>6</v>
      </c>
      <c r="D31" s="5">
        <f t="shared" si="3"/>
        <v>11892</v>
      </c>
      <c r="E31" s="89"/>
      <c r="F31" s="68">
        <f t="shared" si="9"/>
        <v>0</v>
      </c>
      <c r="G31" s="7">
        <v>7</v>
      </c>
      <c r="H31" s="7">
        <f t="shared" si="10"/>
        <v>0</v>
      </c>
      <c r="I31" s="17">
        <f t="shared" si="11"/>
        <v>0</v>
      </c>
      <c r="J31" s="96"/>
      <c r="K31" s="96"/>
      <c r="L31" s="89"/>
      <c r="M31" s="7">
        <f t="shared" si="5"/>
        <v>0</v>
      </c>
    </row>
    <row r="32" spans="1:14" ht="15.75" x14ac:dyDescent="0.25">
      <c r="A32" s="23">
        <v>3</v>
      </c>
      <c r="B32" s="86"/>
      <c r="C32" s="5">
        <v>6</v>
      </c>
      <c r="D32" s="5">
        <f t="shared" si="3"/>
        <v>11892</v>
      </c>
      <c r="E32" s="89"/>
      <c r="F32" s="68">
        <f t="shared" si="9"/>
        <v>0</v>
      </c>
      <c r="G32" s="7">
        <v>7</v>
      </c>
      <c r="H32" s="7">
        <f t="shared" si="10"/>
        <v>0</v>
      </c>
      <c r="I32" s="17">
        <f t="shared" si="11"/>
        <v>0</v>
      </c>
      <c r="J32" s="96"/>
      <c r="K32" s="96"/>
      <c r="L32" s="89"/>
      <c r="M32" s="7">
        <f t="shared" si="5"/>
        <v>0</v>
      </c>
    </row>
    <row r="33" spans="1:13" ht="15.75" x14ac:dyDescent="0.25">
      <c r="A33" s="23"/>
      <c r="B33" s="45" t="s">
        <v>89</v>
      </c>
      <c r="C33" s="70"/>
      <c r="D33" s="70"/>
      <c r="E33" s="71"/>
      <c r="F33" s="67">
        <f>SUM(F30:F32)</f>
        <v>0</v>
      </c>
      <c r="G33" s="72"/>
      <c r="H33" s="72"/>
      <c r="I33" s="72"/>
      <c r="J33" s="98"/>
      <c r="K33" s="98"/>
      <c r="L33" s="67">
        <f>SUM(L30:L32)</f>
        <v>0</v>
      </c>
      <c r="M33" s="35">
        <f>SUM(M30:M32)</f>
        <v>0</v>
      </c>
    </row>
    <row r="34" spans="1:13" ht="15.75" x14ac:dyDescent="0.25">
      <c r="A34" s="23"/>
      <c r="B34" s="4" t="s">
        <v>5</v>
      </c>
      <c r="C34" s="33"/>
      <c r="D34" s="33"/>
      <c r="E34" s="34"/>
      <c r="F34" s="34"/>
      <c r="G34" s="6"/>
      <c r="H34" s="6"/>
      <c r="I34" s="6"/>
      <c r="J34" s="97"/>
      <c r="K34" s="97"/>
      <c r="L34" s="34"/>
      <c r="M34" s="6"/>
    </row>
    <row r="35" spans="1:13" ht="15.75" x14ac:dyDescent="0.25">
      <c r="A35" s="23">
        <v>1</v>
      </c>
      <c r="B35" s="86"/>
      <c r="C35" s="5">
        <v>9</v>
      </c>
      <c r="D35" s="5">
        <f t="shared" si="3"/>
        <v>17838</v>
      </c>
      <c r="E35" s="89"/>
      <c r="F35" s="68">
        <f>IF(E35&gt;2500,E35-2500,0)</f>
        <v>0</v>
      </c>
      <c r="G35" s="7">
        <v>7</v>
      </c>
      <c r="H35" s="7">
        <f t="shared" si="10"/>
        <v>0</v>
      </c>
      <c r="I35" s="17">
        <f>IF(E35=0,0,IF(E35&gt;2500,IF(E35&lt;=3000,D35+H35,"ошибка в гр.5"),"ошибка в гр.5"))</f>
        <v>0</v>
      </c>
      <c r="J35" s="96"/>
      <c r="K35" s="96"/>
      <c r="L35" s="89"/>
      <c r="M35" s="7">
        <f t="shared" si="5"/>
        <v>0</v>
      </c>
    </row>
    <row r="36" spans="1:13" ht="15.75" x14ac:dyDescent="0.25">
      <c r="A36" s="23">
        <v>2</v>
      </c>
      <c r="B36" s="86"/>
      <c r="C36" s="5">
        <v>9</v>
      </c>
      <c r="D36" s="5">
        <f t="shared" si="3"/>
        <v>17838</v>
      </c>
      <c r="E36" s="89"/>
      <c r="F36" s="68">
        <f t="shared" ref="F36:F37" si="12">IF(E36&gt;2500,E36-2500,0)</f>
        <v>0</v>
      </c>
      <c r="G36" s="7">
        <v>7</v>
      </c>
      <c r="H36" s="7">
        <f t="shared" si="10"/>
        <v>0</v>
      </c>
      <c r="I36" s="17">
        <f t="shared" ref="I36:I37" si="13">IF(E36=0,0,IF(E36&gt;2500,IF(E36&lt;=3000,D36+H36,"ошибка в гр.5"),"ошибка в гр.5"))</f>
        <v>0</v>
      </c>
      <c r="J36" s="96"/>
      <c r="K36" s="96"/>
      <c r="L36" s="89"/>
      <c r="M36" s="7">
        <f t="shared" si="5"/>
        <v>0</v>
      </c>
    </row>
    <row r="37" spans="1:13" ht="15.75" x14ac:dyDescent="0.25">
      <c r="A37" s="23">
        <v>3</v>
      </c>
      <c r="B37" s="86"/>
      <c r="C37" s="5">
        <v>9</v>
      </c>
      <c r="D37" s="5">
        <f t="shared" si="3"/>
        <v>17838</v>
      </c>
      <c r="E37" s="89"/>
      <c r="F37" s="68">
        <f t="shared" si="12"/>
        <v>0</v>
      </c>
      <c r="G37" s="7">
        <v>7</v>
      </c>
      <c r="H37" s="7">
        <f t="shared" si="10"/>
        <v>0</v>
      </c>
      <c r="I37" s="17">
        <f t="shared" si="13"/>
        <v>0</v>
      </c>
      <c r="J37" s="96"/>
      <c r="K37" s="96"/>
      <c r="L37" s="89"/>
      <c r="M37" s="7">
        <f t="shared" si="5"/>
        <v>0</v>
      </c>
    </row>
    <row r="38" spans="1:13" ht="15.75" x14ac:dyDescent="0.25">
      <c r="A38" s="23"/>
      <c r="B38" s="45" t="s">
        <v>89</v>
      </c>
      <c r="C38" s="70"/>
      <c r="D38" s="70"/>
      <c r="E38" s="71"/>
      <c r="F38" s="67">
        <f>SUM(F35:F37)</f>
        <v>0</v>
      </c>
      <c r="G38" s="72"/>
      <c r="H38" s="72"/>
      <c r="I38" s="72"/>
      <c r="J38" s="98"/>
      <c r="K38" s="98"/>
      <c r="L38" s="67">
        <f>SUM(L35:L37)</f>
        <v>0</v>
      </c>
      <c r="M38" s="35">
        <f>SUM(M35:M37)</f>
        <v>0</v>
      </c>
    </row>
    <row r="39" spans="1:13" ht="15.75" x14ac:dyDescent="0.25">
      <c r="A39" s="23"/>
      <c r="B39" s="4" t="s">
        <v>6</v>
      </c>
      <c r="C39" s="33"/>
      <c r="D39" s="33"/>
      <c r="E39" s="34"/>
      <c r="F39" s="34"/>
      <c r="G39" s="6"/>
      <c r="H39" s="6"/>
      <c r="I39" s="6"/>
      <c r="J39" s="97"/>
      <c r="K39" s="97"/>
      <c r="L39" s="34"/>
      <c r="M39" s="6"/>
    </row>
    <row r="40" spans="1:13" ht="15.75" x14ac:dyDescent="0.25">
      <c r="A40" s="23">
        <v>1</v>
      </c>
      <c r="B40" s="86"/>
      <c r="C40" s="5">
        <v>15</v>
      </c>
      <c r="D40" s="5">
        <f t="shared" si="3"/>
        <v>29730</v>
      </c>
      <c r="E40" s="89"/>
      <c r="F40" s="68">
        <f>IF(E40&gt;3000,E40-3000,0)</f>
        <v>0</v>
      </c>
      <c r="G40" s="7">
        <v>7</v>
      </c>
      <c r="H40" s="7">
        <f t="shared" si="10"/>
        <v>0</v>
      </c>
      <c r="I40" s="17">
        <f>IF(E40=0,0,IF(E40&gt;3000,IF(E40&lt;=4000,D40+H40,"ошибка в гр.5"),"ошибка в гр.5"))</f>
        <v>0</v>
      </c>
      <c r="J40" s="96"/>
      <c r="K40" s="96"/>
      <c r="L40" s="89"/>
      <c r="M40" s="7">
        <f t="shared" si="5"/>
        <v>0</v>
      </c>
    </row>
    <row r="41" spans="1:13" ht="15.75" x14ac:dyDescent="0.25">
      <c r="A41" s="23">
        <v>2</v>
      </c>
      <c r="B41" s="86"/>
      <c r="C41" s="5">
        <v>15</v>
      </c>
      <c r="D41" s="5">
        <f t="shared" si="3"/>
        <v>29730</v>
      </c>
      <c r="E41" s="89"/>
      <c r="F41" s="68">
        <f t="shared" ref="F41:F42" si="14">IF(E41&gt;3000,E41-3000,0)</f>
        <v>0</v>
      </c>
      <c r="G41" s="7">
        <v>7</v>
      </c>
      <c r="H41" s="7">
        <f t="shared" si="10"/>
        <v>0</v>
      </c>
      <c r="I41" s="17">
        <f t="shared" ref="I41:I42" si="15">IF(E41=0,0,IF(E41&gt;3000,IF(E41&lt;=4000,D41+H41,"ошибка в гр.5"),"ошибка в гр.5"))</f>
        <v>0</v>
      </c>
      <c r="J41" s="96"/>
      <c r="K41" s="96"/>
      <c r="L41" s="89"/>
      <c r="M41" s="7">
        <f t="shared" si="5"/>
        <v>0</v>
      </c>
    </row>
    <row r="42" spans="1:13" ht="15.75" x14ac:dyDescent="0.25">
      <c r="A42" s="23">
        <v>3</v>
      </c>
      <c r="B42" s="86"/>
      <c r="C42" s="5">
        <v>15</v>
      </c>
      <c r="D42" s="5">
        <f t="shared" si="3"/>
        <v>29730</v>
      </c>
      <c r="E42" s="89"/>
      <c r="F42" s="68">
        <f t="shared" si="14"/>
        <v>0</v>
      </c>
      <c r="G42" s="7">
        <v>7</v>
      </c>
      <c r="H42" s="7">
        <f t="shared" si="10"/>
        <v>0</v>
      </c>
      <c r="I42" s="17">
        <f t="shared" si="15"/>
        <v>0</v>
      </c>
      <c r="J42" s="96"/>
      <c r="K42" s="96"/>
      <c r="L42" s="89"/>
      <c r="M42" s="7">
        <f t="shared" si="5"/>
        <v>0</v>
      </c>
    </row>
    <row r="43" spans="1:13" ht="15.75" x14ac:dyDescent="0.25">
      <c r="A43" s="23"/>
      <c r="B43" s="45" t="s">
        <v>89</v>
      </c>
      <c r="C43" s="70"/>
      <c r="D43" s="70"/>
      <c r="E43" s="71"/>
      <c r="F43" s="67">
        <f>SUM(F40:F42)</f>
        <v>0</v>
      </c>
      <c r="G43" s="72"/>
      <c r="H43" s="72"/>
      <c r="I43" s="72"/>
      <c r="J43" s="98"/>
      <c r="K43" s="98"/>
      <c r="L43" s="67">
        <f>SUM(L40:L42)</f>
        <v>0</v>
      </c>
      <c r="M43" s="35">
        <f>SUM(M40:M42)</f>
        <v>0</v>
      </c>
    </row>
    <row r="44" spans="1:13" ht="15.75" x14ac:dyDescent="0.25">
      <c r="A44" s="23"/>
      <c r="B44" s="4" t="s">
        <v>7</v>
      </c>
      <c r="C44" s="33"/>
      <c r="D44" s="33"/>
      <c r="E44" s="34"/>
      <c r="F44" s="34"/>
      <c r="G44" s="6"/>
      <c r="H44" s="6"/>
      <c r="I44" s="6"/>
      <c r="J44" s="97"/>
      <c r="K44" s="97"/>
      <c r="L44" s="34"/>
      <c r="M44" s="6"/>
    </row>
    <row r="45" spans="1:13" ht="15.75" x14ac:dyDescent="0.25">
      <c r="A45" s="23">
        <v>1</v>
      </c>
      <c r="B45" s="86"/>
      <c r="C45" s="8">
        <v>117</v>
      </c>
      <c r="D45" s="5">
        <f t="shared" si="3"/>
        <v>231894</v>
      </c>
      <c r="E45" s="89"/>
      <c r="F45" s="68">
        <f t="shared" ref="F45:F47" si="16">IF(E45&gt;4000,E45-4000,0)</f>
        <v>0</v>
      </c>
      <c r="G45" s="7">
        <v>7</v>
      </c>
      <c r="H45" s="7">
        <f t="shared" ref="H45:H47" si="17">F45*G45</f>
        <v>0</v>
      </c>
      <c r="I45" s="17">
        <f t="shared" ref="I45:I47" si="18">IF(E45=0,0,IF(E45&gt;4000,D45+H45,"ошибка в гр.5"))</f>
        <v>0</v>
      </c>
      <c r="J45" s="96"/>
      <c r="K45" s="96"/>
      <c r="L45" s="89"/>
      <c r="M45" s="7">
        <f t="shared" si="5"/>
        <v>0</v>
      </c>
    </row>
    <row r="46" spans="1:13" ht="15.75" x14ac:dyDescent="0.25">
      <c r="A46" s="23">
        <v>2</v>
      </c>
      <c r="B46" s="86"/>
      <c r="C46" s="8">
        <v>117</v>
      </c>
      <c r="D46" s="5">
        <f t="shared" si="3"/>
        <v>231894</v>
      </c>
      <c r="E46" s="89"/>
      <c r="F46" s="68">
        <f t="shared" si="16"/>
        <v>0</v>
      </c>
      <c r="G46" s="7">
        <v>7</v>
      </c>
      <c r="H46" s="7">
        <f t="shared" si="17"/>
        <v>0</v>
      </c>
      <c r="I46" s="17">
        <f t="shared" si="18"/>
        <v>0</v>
      </c>
      <c r="J46" s="96"/>
      <c r="K46" s="96"/>
      <c r="L46" s="89"/>
      <c r="M46" s="7">
        <f t="shared" si="5"/>
        <v>0</v>
      </c>
    </row>
    <row r="47" spans="1:13" ht="15.75" x14ac:dyDescent="0.25">
      <c r="A47" s="23">
        <v>3</v>
      </c>
      <c r="B47" s="86"/>
      <c r="C47" s="8">
        <v>117</v>
      </c>
      <c r="D47" s="5">
        <f t="shared" si="3"/>
        <v>231894</v>
      </c>
      <c r="E47" s="89"/>
      <c r="F47" s="68">
        <f t="shared" si="16"/>
        <v>0</v>
      </c>
      <c r="G47" s="7">
        <v>7</v>
      </c>
      <c r="H47" s="7">
        <f t="shared" si="17"/>
        <v>0</v>
      </c>
      <c r="I47" s="17">
        <f t="shared" si="18"/>
        <v>0</v>
      </c>
      <c r="J47" s="96"/>
      <c r="K47" s="96"/>
      <c r="L47" s="89"/>
      <c r="M47" s="7">
        <f t="shared" si="5"/>
        <v>0</v>
      </c>
    </row>
    <row r="48" spans="1:13" ht="15.75" x14ac:dyDescent="0.25">
      <c r="A48" s="23"/>
      <c r="B48" s="45" t="s">
        <v>89</v>
      </c>
      <c r="C48" s="70"/>
      <c r="D48" s="70"/>
      <c r="E48" s="71"/>
      <c r="F48" s="67">
        <f>SUM(F45:F47)</f>
        <v>0</v>
      </c>
      <c r="G48" s="72"/>
      <c r="H48" s="72"/>
      <c r="I48" s="72"/>
      <c r="J48" s="98"/>
      <c r="K48" s="98"/>
      <c r="L48" s="67">
        <f>SUM(L45:L47)</f>
        <v>0</v>
      </c>
      <c r="M48" s="35">
        <f>SUM(M45:M47)</f>
        <v>0</v>
      </c>
    </row>
    <row r="49" spans="1:13" ht="15.75" x14ac:dyDescent="0.25">
      <c r="A49" s="23"/>
      <c r="B49" s="36" t="s">
        <v>90</v>
      </c>
      <c r="C49" s="33"/>
      <c r="D49" s="33"/>
      <c r="E49" s="34"/>
      <c r="F49" s="34"/>
      <c r="G49" s="6"/>
      <c r="H49" s="6"/>
      <c r="I49" s="6"/>
      <c r="J49" s="97"/>
      <c r="K49" s="97"/>
      <c r="L49" s="34"/>
      <c r="M49" s="35">
        <f>M18+M23+M28+M33+M38+M43+M48</f>
        <v>0</v>
      </c>
    </row>
    <row r="51" spans="1:13" x14ac:dyDescent="0.25">
      <c r="B51" s="58" t="s">
        <v>85</v>
      </c>
      <c r="D51" s="63"/>
      <c r="E51" s="63"/>
      <c r="F51" s="63"/>
    </row>
    <row r="52" spans="1:13" x14ac:dyDescent="0.25">
      <c r="B52" s="58" t="s">
        <v>86</v>
      </c>
      <c r="D52" s="65"/>
      <c r="E52" s="64"/>
      <c r="F52" s="64"/>
    </row>
    <row r="53" spans="1:13" x14ac:dyDescent="0.25">
      <c r="B53" s="58" t="s">
        <v>87</v>
      </c>
      <c r="C53" s="32"/>
      <c r="D53" s="1"/>
      <c r="E53" s="64"/>
      <c r="F53" s="64"/>
    </row>
    <row r="54" spans="1:13" x14ac:dyDescent="0.25">
      <c r="B54" s="58" t="s">
        <v>88</v>
      </c>
      <c r="C54" s="32"/>
      <c r="D54" s="63"/>
      <c r="E54" s="64"/>
      <c r="F54" s="64"/>
    </row>
  </sheetData>
  <mergeCells count="5">
    <mergeCell ref="C1:M1"/>
    <mergeCell ref="C2:M2"/>
    <mergeCell ref="C3:M3"/>
    <mergeCell ref="C4:M4"/>
    <mergeCell ref="C5:M5"/>
  </mergeCells>
  <pageMargins left="0.70866141732283472" right="0.39370078740157483" top="0.39370078740157483" bottom="0.39370078740157483" header="0.31496062992125984" footer="0.31496062992125984"/>
  <pageSetup paperSize="9" scale="81" fitToWidth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4"/>
  <sheetViews>
    <sheetView topLeftCell="C22" workbookViewId="0">
      <selection activeCell="L15" sqref="L15"/>
    </sheetView>
  </sheetViews>
  <sheetFormatPr defaultRowHeight="15" x14ac:dyDescent="0.25"/>
  <cols>
    <col min="1" max="1" width="4.28515625" customWidth="1"/>
    <col min="2" max="2" width="40.85546875" customWidth="1"/>
    <col min="3" max="4" width="9" customWidth="1"/>
    <col min="5" max="6" width="15.5703125" customWidth="1"/>
    <col min="7" max="7" width="10.28515625" customWidth="1"/>
    <col min="8" max="8" width="14.7109375" customWidth="1"/>
    <col min="9" max="9" width="14.140625" customWidth="1"/>
    <col min="10" max="11" width="11.28515625" customWidth="1"/>
    <col min="12" max="12" width="16.7109375" customWidth="1"/>
    <col min="13" max="13" width="17.28515625" customWidth="1"/>
  </cols>
  <sheetData>
    <row r="1" spans="1:13" ht="31.5" x14ac:dyDescent="0.25">
      <c r="B1" s="66" t="s">
        <v>72</v>
      </c>
      <c r="C1" s="104" t="s">
        <v>71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x14ac:dyDescent="0.25">
      <c r="C2" s="105" t="s">
        <v>40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5.75" x14ac:dyDescent="0.25">
      <c r="C3" s="105" t="s">
        <v>18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5.75" x14ac:dyDescent="0.25">
      <c r="C4" s="105" t="s">
        <v>92</v>
      </c>
      <c r="D4" s="105"/>
      <c r="E4" s="105"/>
      <c r="F4" s="105"/>
      <c r="G4" s="105"/>
      <c r="H4" s="105"/>
      <c r="I4" s="105"/>
      <c r="J4" s="105"/>
      <c r="K4" s="105"/>
      <c r="L4" s="105"/>
      <c r="M4" s="13"/>
    </row>
    <row r="5" spans="1:13" ht="15.75" x14ac:dyDescent="0.25">
      <c r="C5" s="57"/>
      <c r="D5" s="57"/>
      <c r="E5" s="57"/>
      <c r="F5" s="57"/>
      <c r="G5" s="57"/>
      <c r="H5" s="57"/>
      <c r="I5" s="57"/>
      <c r="J5" s="57"/>
      <c r="K5" s="57"/>
      <c r="L5" s="57"/>
      <c r="M5" s="13"/>
    </row>
    <row r="6" spans="1:13" ht="15.75" x14ac:dyDescent="0.25">
      <c r="B6" s="61" t="s">
        <v>82</v>
      </c>
      <c r="C6" s="94" t="str">
        <f>'Начислено налога - всего'!C5</f>
        <v>123456789012</v>
      </c>
      <c r="D6" s="57"/>
      <c r="E6" s="57"/>
      <c r="F6" s="57"/>
      <c r="G6" s="57"/>
      <c r="H6" s="57"/>
      <c r="I6" s="57"/>
      <c r="J6" s="57"/>
      <c r="K6" s="57"/>
      <c r="L6" s="57"/>
      <c r="M6" s="13"/>
    </row>
    <row r="7" spans="1:13" ht="15.75" x14ac:dyDescent="0.25">
      <c r="B7" s="61" t="s">
        <v>83</v>
      </c>
      <c r="C7" s="94" t="str">
        <f>'Начислено налога - всего'!C6</f>
        <v>ТОО "ХХХ"</v>
      </c>
      <c r="D7" s="57"/>
      <c r="E7" s="57"/>
      <c r="F7" s="57"/>
      <c r="G7" s="57"/>
      <c r="H7" s="57"/>
      <c r="I7" s="57"/>
      <c r="J7" s="57"/>
      <c r="K7" s="57"/>
      <c r="L7" s="57"/>
      <c r="M7" s="13"/>
    </row>
    <row r="8" spans="1:13" ht="15.75" x14ac:dyDescent="0.25">
      <c r="B8" s="61" t="s">
        <v>84</v>
      </c>
      <c r="C8" s="94">
        <f>'Начислено налога - всего'!C7</f>
        <v>2015</v>
      </c>
      <c r="D8" s="57"/>
      <c r="E8" s="57"/>
      <c r="F8" s="57"/>
      <c r="G8" s="57"/>
      <c r="H8" s="57"/>
      <c r="I8" s="57"/>
      <c r="J8" s="57"/>
      <c r="K8" s="57"/>
      <c r="L8" s="57"/>
      <c r="M8" s="13"/>
    </row>
    <row r="10" spans="1:13" ht="18.75" customHeight="1" x14ac:dyDescent="0.25">
      <c r="B10" s="11" t="s">
        <v>9</v>
      </c>
      <c r="C10" s="10">
        <v>1982</v>
      </c>
      <c r="D10" s="1"/>
      <c r="G10" s="9"/>
    </row>
    <row r="12" spans="1:13" ht="126" x14ac:dyDescent="0.25">
      <c r="A12" s="14" t="s">
        <v>46</v>
      </c>
      <c r="B12" s="14" t="s">
        <v>0</v>
      </c>
      <c r="C12" s="14" t="s">
        <v>8</v>
      </c>
      <c r="D12" s="14" t="s">
        <v>10</v>
      </c>
      <c r="E12" s="87" t="s">
        <v>11</v>
      </c>
      <c r="F12" s="14" t="s">
        <v>12</v>
      </c>
      <c r="G12" s="14" t="s">
        <v>13</v>
      </c>
      <c r="H12" s="14" t="s">
        <v>14</v>
      </c>
      <c r="I12" s="14" t="s">
        <v>16</v>
      </c>
      <c r="J12" s="87" t="s">
        <v>38</v>
      </c>
      <c r="K12" s="87" t="s">
        <v>39</v>
      </c>
      <c r="L12" s="87" t="s">
        <v>99</v>
      </c>
      <c r="M12" s="14" t="s">
        <v>17</v>
      </c>
    </row>
    <row r="13" spans="1:13" ht="15.75" x14ac:dyDescent="0.25">
      <c r="A13" s="24">
        <v>1</v>
      </c>
      <c r="B13" s="2">
        <v>2</v>
      </c>
      <c r="C13" s="2">
        <v>3</v>
      </c>
      <c r="D13" s="2">
        <v>4</v>
      </c>
      <c r="E13" s="88">
        <v>5</v>
      </c>
      <c r="F13" s="2">
        <v>6</v>
      </c>
      <c r="G13" s="2">
        <v>7</v>
      </c>
      <c r="H13" s="2">
        <v>8</v>
      </c>
      <c r="I13" s="2">
        <v>9</v>
      </c>
      <c r="J13" s="88">
        <v>10</v>
      </c>
      <c r="K13" s="88">
        <v>11</v>
      </c>
      <c r="L13" s="88">
        <v>12</v>
      </c>
      <c r="M13" s="2">
        <v>13</v>
      </c>
    </row>
    <row r="14" spans="1:13" ht="15.75" x14ac:dyDescent="0.25">
      <c r="A14" s="23"/>
      <c r="B14" s="4" t="s">
        <v>20</v>
      </c>
      <c r="C14" s="33"/>
      <c r="D14" s="33"/>
      <c r="E14" s="34"/>
      <c r="F14" s="6"/>
      <c r="G14" s="6"/>
      <c r="H14" s="6"/>
      <c r="I14" s="6"/>
      <c r="J14" s="97"/>
      <c r="K14" s="97"/>
      <c r="L14" s="34"/>
      <c r="M14" s="6"/>
    </row>
    <row r="15" spans="1:13" ht="15.75" x14ac:dyDescent="0.25">
      <c r="A15" s="23">
        <v>1</v>
      </c>
      <c r="B15" s="86"/>
      <c r="C15" s="5">
        <v>35</v>
      </c>
      <c r="D15" s="5">
        <f t="shared" ref="D15:D37" si="0">$C$10*C15</f>
        <v>69370</v>
      </c>
      <c r="E15" s="89"/>
      <c r="F15" s="68">
        <f t="shared" ref="F15:F17" si="1">IF(E15&gt;3000,IF(E15&lt;=3200,E15-3000,0),0)</f>
        <v>0</v>
      </c>
      <c r="G15" s="7">
        <v>7</v>
      </c>
      <c r="H15" s="7">
        <f t="shared" ref="H15:H17" si="2">F15*G15</f>
        <v>0</v>
      </c>
      <c r="I15" s="17">
        <f t="shared" ref="I15:I17" si="3">IF(E15=0,0,IF(E15&gt;3000,IF(E15&lt;=3200,D15+H15,"ошибка в гр.5"),"ошибка в гр.5"))</f>
        <v>0</v>
      </c>
      <c r="J15" s="96"/>
      <c r="K15" s="96"/>
      <c r="L15" s="89"/>
      <c r="M15" s="7">
        <f t="shared" ref="M15:M17" si="4">IF(L15&gt;=0,IF(L15&lt;=12,ROUND(I15/12*L15,0),"ошибка в гр.12"),"ошибка в гр.12")</f>
        <v>0</v>
      </c>
    </row>
    <row r="16" spans="1:13" ht="15.75" x14ac:dyDescent="0.25">
      <c r="A16" s="23">
        <v>2</v>
      </c>
      <c r="B16" s="86"/>
      <c r="C16" s="5">
        <v>35</v>
      </c>
      <c r="D16" s="5">
        <f t="shared" si="0"/>
        <v>69370</v>
      </c>
      <c r="E16" s="89"/>
      <c r="F16" s="68">
        <f t="shared" si="1"/>
        <v>0</v>
      </c>
      <c r="G16" s="7">
        <v>7</v>
      </c>
      <c r="H16" s="7">
        <f t="shared" si="2"/>
        <v>0</v>
      </c>
      <c r="I16" s="17">
        <f t="shared" si="3"/>
        <v>0</v>
      </c>
      <c r="J16" s="96"/>
      <c r="K16" s="96"/>
      <c r="L16" s="89"/>
      <c r="M16" s="7">
        <f t="shared" si="4"/>
        <v>0</v>
      </c>
    </row>
    <row r="17" spans="1:13" ht="15.75" x14ac:dyDescent="0.25">
      <c r="A17" s="23">
        <v>3</v>
      </c>
      <c r="B17" s="86"/>
      <c r="C17" s="5">
        <v>35</v>
      </c>
      <c r="D17" s="5">
        <f t="shared" si="0"/>
        <v>69370</v>
      </c>
      <c r="E17" s="89"/>
      <c r="F17" s="68">
        <f t="shared" si="1"/>
        <v>0</v>
      </c>
      <c r="G17" s="7">
        <v>7</v>
      </c>
      <c r="H17" s="7">
        <f t="shared" si="2"/>
        <v>0</v>
      </c>
      <c r="I17" s="17">
        <f t="shared" si="3"/>
        <v>0</v>
      </c>
      <c r="J17" s="96"/>
      <c r="K17" s="96"/>
      <c r="L17" s="89"/>
      <c r="M17" s="7">
        <f t="shared" si="4"/>
        <v>0</v>
      </c>
    </row>
    <row r="18" spans="1:13" ht="15.75" x14ac:dyDescent="0.25">
      <c r="A18" s="23"/>
      <c r="B18" s="45" t="s">
        <v>89</v>
      </c>
      <c r="C18" s="70"/>
      <c r="D18" s="70"/>
      <c r="E18" s="71"/>
      <c r="F18" s="67">
        <f>SUM(F15:F17)</f>
        <v>0</v>
      </c>
      <c r="G18" s="72"/>
      <c r="H18" s="72"/>
      <c r="I18" s="72"/>
      <c r="J18" s="98"/>
      <c r="K18" s="98"/>
      <c r="L18" s="67">
        <f>SUM(L15:L17)</f>
        <v>0</v>
      </c>
      <c r="M18" s="35">
        <f>SUM(M15:M17)</f>
        <v>0</v>
      </c>
    </row>
    <row r="19" spans="1:13" ht="15.75" x14ac:dyDescent="0.25">
      <c r="A19" s="23"/>
      <c r="B19" s="4" t="s">
        <v>21</v>
      </c>
      <c r="C19" s="33"/>
      <c r="D19" s="33"/>
      <c r="E19" s="34"/>
      <c r="F19" s="34"/>
      <c r="G19" s="6"/>
      <c r="H19" s="6"/>
      <c r="I19" s="6"/>
      <c r="J19" s="97"/>
      <c r="K19" s="97"/>
      <c r="L19" s="34"/>
      <c r="M19" s="6"/>
    </row>
    <row r="20" spans="1:13" ht="15.75" x14ac:dyDescent="0.25">
      <c r="A20" s="23">
        <v>1</v>
      </c>
      <c r="B20" s="86"/>
      <c r="C20" s="5">
        <v>46</v>
      </c>
      <c r="D20" s="5">
        <f t="shared" si="0"/>
        <v>91172</v>
      </c>
      <c r="E20" s="89"/>
      <c r="F20" s="68">
        <f t="shared" ref="F20:F22" si="5">IF(E20&gt;3200,IF(E20&lt;=3500,E20-3200,0),0)</f>
        <v>0</v>
      </c>
      <c r="G20" s="7">
        <v>7</v>
      </c>
      <c r="H20" s="7">
        <f t="shared" ref="H20:H22" si="6">F20*G20</f>
        <v>0</v>
      </c>
      <c r="I20" s="17">
        <f t="shared" ref="I20:I22" si="7">IF(E20=0,0,IF(E20&gt;3200,IF(E20&lt;=3500,D20+H20,"ошибка в гр.5"),"ошибка в гр.5"))</f>
        <v>0</v>
      </c>
      <c r="J20" s="96"/>
      <c r="K20" s="96"/>
      <c r="L20" s="89"/>
      <c r="M20" s="7">
        <f t="shared" ref="M20:M37" si="8">IF(L20&gt;=0,IF(L20&lt;=12,ROUND(I20/12*L20,0),"ошибка в гр.12"),"ошибка в гр.12")</f>
        <v>0</v>
      </c>
    </row>
    <row r="21" spans="1:13" ht="15.75" x14ac:dyDescent="0.25">
      <c r="A21" s="23">
        <v>2</v>
      </c>
      <c r="B21" s="86"/>
      <c r="C21" s="5">
        <v>46</v>
      </c>
      <c r="D21" s="5">
        <f t="shared" si="0"/>
        <v>91172</v>
      </c>
      <c r="E21" s="89"/>
      <c r="F21" s="68">
        <f t="shared" si="5"/>
        <v>0</v>
      </c>
      <c r="G21" s="7">
        <v>7</v>
      </c>
      <c r="H21" s="7">
        <f t="shared" si="6"/>
        <v>0</v>
      </c>
      <c r="I21" s="17">
        <f t="shared" si="7"/>
        <v>0</v>
      </c>
      <c r="J21" s="96"/>
      <c r="K21" s="96"/>
      <c r="L21" s="89"/>
      <c r="M21" s="7">
        <f t="shared" si="8"/>
        <v>0</v>
      </c>
    </row>
    <row r="22" spans="1:13" ht="15.75" x14ac:dyDescent="0.25">
      <c r="A22" s="23">
        <v>3</v>
      </c>
      <c r="B22" s="86"/>
      <c r="C22" s="5">
        <v>46</v>
      </c>
      <c r="D22" s="5">
        <f t="shared" si="0"/>
        <v>91172</v>
      </c>
      <c r="E22" s="89"/>
      <c r="F22" s="68">
        <f t="shared" si="5"/>
        <v>0</v>
      </c>
      <c r="G22" s="7">
        <v>7</v>
      </c>
      <c r="H22" s="7">
        <f t="shared" si="6"/>
        <v>0</v>
      </c>
      <c r="I22" s="17">
        <f t="shared" si="7"/>
        <v>0</v>
      </c>
      <c r="J22" s="96"/>
      <c r="K22" s="96"/>
      <c r="L22" s="89"/>
      <c r="M22" s="7">
        <f t="shared" si="8"/>
        <v>0</v>
      </c>
    </row>
    <row r="23" spans="1:13" ht="15.75" x14ac:dyDescent="0.25">
      <c r="A23" s="23"/>
      <c r="B23" s="45" t="s">
        <v>89</v>
      </c>
      <c r="C23" s="70"/>
      <c r="D23" s="70"/>
      <c r="E23" s="71"/>
      <c r="F23" s="67">
        <f>SUM(F20:F22)</f>
        <v>0</v>
      </c>
      <c r="G23" s="72"/>
      <c r="H23" s="72"/>
      <c r="I23" s="72"/>
      <c r="J23" s="98"/>
      <c r="K23" s="98"/>
      <c r="L23" s="67">
        <f>SUM(L20:L22)</f>
        <v>0</v>
      </c>
      <c r="M23" s="35">
        <f>SUM(M20:M22)</f>
        <v>0</v>
      </c>
    </row>
    <row r="24" spans="1:13" ht="15.75" x14ac:dyDescent="0.25">
      <c r="A24" s="23"/>
      <c r="B24" s="4" t="s">
        <v>22</v>
      </c>
      <c r="C24" s="33"/>
      <c r="D24" s="33"/>
      <c r="E24" s="34"/>
      <c r="F24" s="34"/>
      <c r="G24" s="6"/>
      <c r="H24" s="6"/>
      <c r="I24" s="6"/>
      <c r="J24" s="97"/>
      <c r="K24" s="97"/>
      <c r="L24" s="34"/>
      <c r="M24" s="6"/>
    </row>
    <row r="25" spans="1:13" ht="15.75" x14ac:dyDescent="0.25">
      <c r="A25" s="23">
        <v>1</v>
      </c>
      <c r="B25" s="86"/>
      <c r="C25" s="5">
        <v>66</v>
      </c>
      <c r="D25" s="5">
        <f t="shared" si="0"/>
        <v>130812</v>
      </c>
      <c r="E25" s="89"/>
      <c r="F25" s="68">
        <f t="shared" ref="F25:F27" si="9">IF(E25&gt;3500,IF(E25&lt;=4000,E25-3500,0),0)</f>
        <v>0</v>
      </c>
      <c r="G25" s="7">
        <v>7</v>
      </c>
      <c r="H25" s="7">
        <f t="shared" ref="H25:H37" si="10">F25*G25</f>
        <v>0</v>
      </c>
      <c r="I25" s="17">
        <f t="shared" ref="I25:I27" si="11">IF(E25=0,0,IF(E25&gt;3500,IF(E25&lt;=4000,D25+H25,"ошибка в гр.5"),"ошибка в гр.5"))</f>
        <v>0</v>
      </c>
      <c r="J25" s="96"/>
      <c r="K25" s="96"/>
      <c r="L25" s="89"/>
      <c r="M25" s="7">
        <f t="shared" si="8"/>
        <v>0</v>
      </c>
    </row>
    <row r="26" spans="1:13" ht="15.75" x14ac:dyDescent="0.25">
      <c r="A26" s="23">
        <v>2</v>
      </c>
      <c r="B26" s="86"/>
      <c r="C26" s="5">
        <v>66</v>
      </c>
      <c r="D26" s="5">
        <f t="shared" si="0"/>
        <v>130812</v>
      </c>
      <c r="E26" s="89"/>
      <c r="F26" s="68">
        <f t="shared" si="9"/>
        <v>0</v>
      </c>
      <c r="G26" s="7">
        <v>7</v>
      </c>
      <c r="H26" s="7">
        <f t="shared" si="10"/>
        <v>0</v>
      </c>
      <c r="I26" s="17">
        <f t="shared" si="11"/>
        <v>0</v>
      </c>
      <c r="J26" s="96"/>
      <c r="K26" s="96"/>
      <c r="L26" s="89"/>
      <c r="M26" s="7">
        <f t="shared" si="8"/>
        <v>0</v>
      </c>
    </row>
    <row r="27" spans="1:13" ht="15.75" x14ac:dyDescent="0.25">
      <c r="A27" s="23">
        <v>3</v>
      </c>
      <c r="B27" s="86"/>
      <c r="C27" s="5">
        <v>66</v>
      </c>
      <c r="D27" s="5">
        <f t="shared" si="0"/>
        <v>130812</v>
      </c>
      <c r="E27" s="89"/>
      <c r="F27" s="68">
        <f t="shared" si="9"/>
        <v>0</v>
      </c>
      <c r="G27" s="7">
        <v>7</v>
      </c>
      <c r="H27" s="7">
        <f t="shared" si="10"/>
        <v>0</v>
      </c>
      <c r="I27" s="17">
        <f t="shared" si="11"/>
        <v>0</v>
      </c>
      <c r="J27" s="96"/>
      <c r="K27" s="96"/>
      <c r="L27" s="89"/>
      <c r="M27" s="7">
        <f t="shared" si="8"/>
        <v>0</v>
      </c>
    </row>
    <row r="28" spans="1:13" ht="15.75" x14ac:dyDescent="0.25">
      <c r="A28" s="23"/>
      <c r="B28" s="45" t="s">
        <v>89</v>
      </c>
      <c r="C28" s="70"/>
      <c r="D28" s="70"/>
      <c r="E28" s="71"/>
      <c r="F28" s="67">
        <f>SUM(F25:F27)</f>
        <v>0</v>
      </c>
      <c r="G28" s="72"/>
      <c r="H28" s="72"/>
      <c r="I28" s="72"/>
      <c r="J28" s="98"/>
      <c r="K28" s="98"/>
      <c r="L28" s="67">
        <f>SUM(L25:L27)</f>
        <v>0</v>
      </c>
      <c r="M28" s="35">
        <f>SUM(M25:M27)</f>
        <v>0</v>
      </c>
    </row>
    <row r="29" spans="1:13" ht="15.75" x14ac:dyDescent="0.25">
      <c r="A29" s="23"/>
      <c r="B29" s="4" t="s">
        <v>23</v>
      </c>
      <c r="C29" s="33"/>
      <c r="D29" s="33"/>
      <c r="E29" s="34"/>
      <c r="F29" s="34"/>
      <c r="G29" s="6"/>
      <c r="H29" s="6"/>
      <c r="I29" s="6"/>
      <c r="J29" s="97"/>
      <c r="K29" s="97"/>
      <c r="L29" s="34"/>
      <c r="M29" s="6"/>
    </row>
    <row r="30" spans="1:13" ht="15.75" x14ac:dyDescent="0.25">
      <c r="A30" s="23">
        <v>1</v>
      </c>
      <c r="B30" s="86"/>
      <c r="C30" s="5">
        <v>130</v>
      </c>
      <c r="D30" s="5">
        <f t="shared" si="0"/>
        <v>257660</v>
      </c>
      <c r="E30" s="89"/>
      <c r="F30" s="68">
        <f t="shared" ref="F30:F32" si="12">IF(E30&gt;4000,IF(E30&lt;=5000,E30-4000,0),0)</f>
        <v>0</v>
      </c>
      <c r="G30" s="7">
        <v>7</v>
      </c>
      <c r="H30" s="7">
        <f t="shared" si="10"/>
        <v>0</v>
      </c>
      <c r="I30" s="17">
        <f t="shared" ref="I30:I32" si="13">IF(E30=0,0,IF(E30&gt;4000,IF(E30&lt;=5000,D30+H30,"ошибка в гр.5"),"ошибка в гр.5"))</f>
        <v>0</v>
      </c>
      <c r="J30" s="96"/>
      <c r="K30" s="96"/>
      <c r="L30" s="89"/>
      <c r="M30" s="7">
        <f t="shared" si="8"/>
        <v>0</v>
      </c>
    </row>
    <row r="31" spans="1:13" ht="15.75" x14ac:dyDescent="0.25">
      <c r="A31" s="23">
        <v>2</v>
      </c>
      <c r="B31" s="86"/>
      <c r="C31" s="5">
        <v>130</v>
      </c>
      <c r="D31" s="5">
        <f t="shared" si="0"/>
        <v>257660</v>
      </c>
      <c r="E31" s="89"/>
      <c r="F31" s="68">
        <f t="shared" si="12"/>
        <v>0</v>
      </c>
      <c r="G31" s="7">
        <v>7</v>
      </c>
      <c r="H31" s="7">
        <f t="shared" si="10"/>
        <v>0</v>
      </c>
      <c r="I31" s="17">
        <f t="shared" si="13"/>
        <v>0</v>
      </c>
      <c r="J31" s="96"/>
      <c r="K31" s="96"/>
      <c r="L31" s="89"/>
      <c r="M31" s="7">
        <f t="shared" si="8"/>
        <v>0</v>
      </c>
    </row>
    <row r="32" spans="1:13" ht="15.75" x14ac:dyDescent="0.25">
      <c r="A32" s="23">
        <v>3</v>
      </c>
      <c r="B32" s="86"/>
      <c r="C32" s="5">
        <v>130</v>
      </c>
      <c r="D32" s="5">
        <f t="shared" si="0"/>
        <v>257660</v>
      </c>
      <c r="E32" s="89"/>
      <c r="F32" s="68">
        <f t="shared" si="12"/>
        <v>0</v>
      </c>
      <c r="G32" s="7">
        <v>7</v>
      </c>
      <c r="H32" s="7">
        <f t="shared" si="10"/>
        <v>0</v>
      </c>
      <c r="I32" s="17">
        <f t="shared" si="13"/>
        <v>0</v>
      </c>
      <c r="J32" s="96"/>
      <c r="K32" s="96"/>
      <c r="L32" s="89"/>
      <c r="M32" s="7">
        <f t="shared" si="8"/>
        <v>0</v>
      </c>
    </row>
    <row r="33" spans="1:13" ht="15.75" x14ac:dyDescent="0.25">
      <c r="A33" s="23"/>
      <c r="B33" s="45" t="s">
        <v>89</v>
      </c>
      <c r="C33" s="70"/>
      <c r="D33" s="70"/>
      <c r="E33" s="71"/>
      <c r="F33" s="67">
        <f>SUM(F30:F32)</f>
        <v>0</v>
      </c>
      <c r="G33" s="72"/>
      <c r="H33" s="72"/>
      <c r="I33" s="72"/>
      <c r="J33" s="98"/>
      <c r="K33" s="98"/>
      <c r="L33" s="67">
        <f>SUM(L30:L32)</f>
        <v>0</v>
      </c>
      <c r="M33" s="35">
        <f>SUM(M30:M32)</f>
        <v>0</v>
      </c>
    </row>
    <row r="34" spans="1:13" ht="15.75" x14ac:dyDescent="0.25">
      <c r="A34" s="23"/>
      <c r="B34" s="4" t="s">
        <v>24</v>
      </c>
      <c r="C34" s="33"/>
      <c r="D34" s="33"/>
      <c r="E34" s="34"/>
      <c r="F34" s="34"/>
      <c r="G34" s="6"/>
      <c r="H34" s="6"/>
      <c r="I34" s="6"/>
      <c r="J34" s="97"/>
      <c r="K34" s="97"/>
      <c r="L34" s="34"/>
      <c r="M34" s="6"/>
    </row>
    <row r="35" spans="1:13" ht="15.75" x14ac:dyDescent="0.25">
      <c r="A35" s="23">
        <v>1</v>
      </c>
      <c r="B35" s="86"/>
      <c r="C35" s="5">
        <v>200</v>
      </c>
      <c r="D35" s="5">
        <f t="shared" si="0"/>
        <v>396400</v>
      </c>
      <c r="E35" s="89"/>
      <c r="F35" s="68">
        <f t="shared" ref="F35:F37" si="14">IF(E35&gt;5000,E35-5000,0)</f>
        <v>0</v>
      </c>
      <c r="G35" s="7">
        <v>7</v>
      </c>
      <c r="H35" s="7">
        <f t="shared" si="10"/>
        <v>0</v>
      </c>
      <c r="I35" s="17">
        <f t="shared" ref="I35:I37" si="15">IF(E35=0,0,IF(E35&gt;5000,D35+H35,"ошибка в гр.5"))</f>
        <v>0</v>
      </c>
      <c r="J35" s="96"/>
      <c r="K35" s="96"/>
      <c r="L35" s="89"/>
      <c r="M35" s="7">
        <f t="shared" si="8"/>
        <v>0</v>
      </c>
    </row>
    <row r="36" spans="1:13" ht="15.75" x14ac:dyDescent="0.25">
      <c r="A36" s="23">
        <v>2</v>
      </c>
      <c r="B36" s="86"/>
      <c r="C36" s="5">
        <v>200</v>
      </c>
      <c r="D36" s="5">
        <f t="shared" si="0"/>
        <v>396400</v>
      </c>
      <c r="E36" s="89"/>
      <c r="F36" s="68">
        <f t="shared" si="14"/>
        <v>0</v>
      </c>
      <c r="G36" s="7">
        <v>7</v>
      </c>
      <c r="H36" s="7">
        <f t="shared" si="10"/>
        <v>0</v>
      </c>
      <c r="I36" s="17">
        <f t="shared" si="15"/>
        <v>0</v>
      </c>
      <c r="J36" s="96"/>
      <c r="K36" s="96"/>
      <c r="L36" s="89"/>
      <c r="M36" s="7">
        <f t="shared" si="8"/>
        <v>0</v>
      </c>
    </row>
    <row r="37" spans="1:13" ht="15.75" x14ac:dyDescent="0.25">
      <c r="A37" s="23">
        <v>3</v>
      </c>
      <c r="B37" s="86"/>
      <c r="C37" s="5">
        <v>200</v>
      </c>
      <c r="D37" s="5">
        <f t="shared" si="0"/>
        <v>396400</v>
      </c>
      <c r="E37" s="89"/>
      <c r="F37" s="68">
        <f t="shared" si="14"/>
        <v>0</v>
      </c>
      <c r="G37" s="7">
        <v>7</v>
      </c>
      <c r="H37" s="7">
        <f t="shared" si="10"/>
        <v>0</v>
      </c>
      <c r="I37" s="17">
        <f t="shared" si="15"/>
        <v>0</v>
      </c>
      <c r="J37" s="96"/>
      <c r="K37" s="96"/>
      <c r="L37" s="89"/>
      <c r="M37" s="7">
        <f t="shared" si="8"/>
        <v>0</v>
      </c>
    </row>
    <row r="38" spans="1:13" ht="15.75" x14ac:dyDescent="0.25">
      <c r="A38" s="23"/>
      <c r="B38" s="45" t="s">
        <v>89</v>
      </c>
      <c r="C38" s="70"/>
      <c r="D38" s="70"/>
      <c r="E38" s="71"/>
      <c r="F38" s="67">
        <f>SUM(F35:F37)</f>
        <v>0</v>
      </c>
      <c r="G38" s="72"/>
      <c r="H38" s="72"/>
      <c r="I38" s="72"/>
      <c r="J38" s="98"/>
      <c r="K38" s="98"/>
      <c r="L38" s="67">
        <f>SUM(L35:L37)</f>
        <v>0</v>
      </c>
      <c r="M38" s="35">
        <f>SUM(M35:M37)</f>
        <v>0</v>
      </c>
    </row>
    <row r="39" spans="1:13" ht="15.75" x14ac:dyDescent="0.25">
      <c r="A39" s="23"/>
      <c r="B39" s="36" t="s">
        <v>75</v>
      </c>
      <c r="C39" s="33"/>
      <c r="D39" s="33"/>
      <c r="E39" s="34"/>
      <c r="F39" s="34"/>
      <c r="G39" s="6"/>
      <c r="H39" s="6"/>
      <c r="I39" s="6"/>
      <c r="J39" s="97"/>
      <c r="K39" s="97"/>
      <c r="L39" s="34"/>
      <c r="M39" s="35">
        <f>M18+M23+M28+M33+M38</f>
        <v>0</v>
      </c>
    </row>
    <row r="41" spans="1:13" x14ac:dyDescent="0.25">
      <c r="B41" s="58" t="s">
        <v>85</v>
      </c>
      <c r="D41" s="63"/>
      <c r="E41" s="63"/>
      <c r="F41" s="63"/>
    </row>
    <row r="42" spans="1:13" x14ac:dyDescent="0.25">
      <c r="B42" s="58" t="s">
        <v>86</v>
      </c>
      <c r="D42" s="65"/>
      <c r="E42" s="64"/>
      <c r="F42" s="64"/>
    </row>
    <row r="43" spans="1:13" x14ac:dyDescent="0.25">
      <c r="B43" s="58" t="s">
        <v>87</v>
      </c>
      <c r="C43" s="32"/>
      <c r="D43" s="1"/>
      <c r="E43" s="64"/>
      <c r="F43" s="64"/>
    </row>
    <row r="44" spans="1:13" x14ac:dyDescent="0.25">
      <c r="B44" s="58" t="s">
        <v>88</v>
      </c>
      <c r="C44" s="32"/>
      <c r="D44" s="63"/>
      <c r="E44" s="64"/>
      <c r="F44" s="64"/>
    </row>
  </sheetData>
  <mergeCells count="4">
    <mergeCell ref="C1:M1"/>
    <mergeCell ref="C2:M2"/>
    <mergeCell ref="C3:M3"/>
    <mergeCell ref="C4:L4"/>
  </mergeCells>
  <pageMargins left="0.70866141732283472" right="0.39370078740157483" top="0.39370078740157483" bottom="0.39370078740157483" header="0.31496062992125984" footer="0.31496062992125984"/>
  <pageSetup paperSize="9" scale="90" fitToWidth="2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37"/>
  <sheetViews>
    <sheetView topLeftCell="C13" workbookViewId="0">
      <selection activeCell="I10" sqref="I10"/>
    </sheetView>
  </sheetViews>
  <sheetFormatPr defaultRowHeight="15" x14ac:dyDescent="0.25"/>
  <cols>
    <col min="1" max="1" width="4.5703125" customWidth="1"/>
    <col min="2" max="2" width="46" customWidth="1"/>
    <col min="3" max="3" width="12.85546875" customWidth="1"/>
    <col min="4" max="4" width="13" customWidth="1"/>
    <col min="5" max="5" width="15.5703125" customWidth="1"/>
    <col min="6" max="8" width="14.140625" customWidth="1"/>
    <col min="9" max="9" width="16.7109375" customWidth="1"/>
    <col min="10" max="10" width="17.28515625" customWidth="1"/>
  </cols>
  <sheetData>
    <row r="1" spans="1:11" ht="31.5" x14ac:dyDescent="0.25">
      <c r="B1" s="66" t="s">
        <v>73</v>
      </c>
      <c r="C1" s="104" t="s">
        <v>71</v>
      </c>
      <c r="D1" s="105"/>
      <c r="E1" s="105"/>
      <c r="F1" s="105"/>
      <c r="G1" s="105"/>
      <c r="H1" s="105"/>
      <c r="I1" s="105"/>
      <c r="J1" s="105"/>
    </row>
    <row r="2" spans="1:11" ht="15.75" x14ac:dyDescent="0.25">
      <c r="C2" s="106" t="s">
        <v>25</v>
      </c>
      <c r="D2" s="106"/>
      <c r="E2" s="106"/>
      <c r="F2" s="106"/>
      <c r="G2" s="106"/>
      <c r="H2" s="106"/>
      <c r="I2" s="106"/>
      <c r="J2" s="106"/>
    </row>
    <row r="3" spans="1:11" ht="15.75" x14ac:dyDescent="0.25">
      <c r="C3" s="57"/>
      <c r="D3" s="57"/>
      <c r="E3" s="57"/>
      <c r="F3" s="57"/>
      <c r="G3" s="57"/>
      <c r="H3" s="57"/>
      <c r="I3" s="57"/>
      <c r="J3" s="13"/>
    </row>
    <row r="4" spans="1:11" ht="15.75" x14ac:dyDescent="0.25">
      <c r="B4" s="61" t="s">
        <v>82</v>
      </c>
      <c r="C4" s="94" t="str">
        <f>'Начислено налога - всего'!C5</f>
        <v>123456789012</v>
      </c>
      <c r="D4" s="57"/>
      <c r="E4" s="57"/>
      <c r="F4" s="57"/>
      <c r="G4" s="57"/>
      <c r="H4" s="57"/>
      <c r="I4" s="57"/>
      <c r="J4" s="13"/>
    </row>
    <row r="5" spans="1:11" ht="15.75" x14ac:dyDescent="0.25">
      <c r="B5" s="61" t="s">
        <v>83</v>
      </c>
      <c r="C5" s="94" t="str">
        <f>'Начислено налога - всего'!C6</f>
        <v>ТОО "ХХХ"</v>
      </c>
      <c r="D5" s="57"/>
      <c r="E5" s="57"/>
      <c r="F5" s="57"/>
      <c r="G5" s="57"/>
      <c r="H5" s="57"/>
      <c r="I5" s="57"/>
      <c r="J5" s="13"/>
    </row>
    <row r="6" spans="1:11" ht="15.75" x14ac:dyDescent="0.25">
      <c r="B6" s="61" t="s">
        <v>84</v>
      </c>
      <c r="C6" s="94">
        <f>'Начислено налога - всего'!C7</f>
        <v>2015</v>
      </c>
      <c r="D6" s="57"/>
      <c r="E6" s="57"/>
      <c r="F6" s="57"/>
      <c r="G6" s="57"/>
      <c r="H6" s="57"/>
      <c r="I6" s="57"/>
      <c r="J6" s="13"/>
    </row>
    <row r="8" spans="1:11" ht="17.25" customHeight="1" x14ac:dyDescent="0.25">
      <c r="B8" s="59" t="s">
        <v>9</v>
      </c>
      <c r="C8" s="60">
        <v>1982</v>
      </c>
      <c r="D8" s="1"/>
    </row>
    <row r="10" spans="1:11" ht="110.25" x14ac:dyDescent="0.25">
      <c r="A10" s="14" t="s">
        <v>46</v>
      </c>
      <c r="B10" s="14" t="s">
        <v>26</v>
      </c>
      <c r="C10" s="14" t="s">
        <v>8</v>
      </c>
      <c r="D10" s="14" t="s">
        <v>10</v>
      </c>
      <c r="E10" s="87" t="s">
        <v>27</v>
      </c>
      <c r="F10" s="14" t="s">
        <v>16</v>
      </c>
      <c r="G10" s="87" t="s">
        <v>38</v>
      </c>
      <c r="H10" s="87" t="s">
        <v>39</v>
      </c>
      <c r="I10" s="87" t="s">
        <v>99</v>
      </c>
      <c r="J10" s="14" t="s">
        <v>17</v>
      </c>
    </row>
    <row r="11" spans="1:11" ht="15.75" x14ac:dyDescent="0.25">
      <c r="A11" s="24">
        <v>1</v>
      </c>
      <c r="B11" s="2">
        <v>2</v>
      </c>
      <c r="C11" s="2">
        <v>3</v>
      </c>
      <c r="D11" s="2">
        <v>4</v>
      </c>
      <c r="E11" s="88">
        <v>5</v>
      </c>
      <c r="F11" s="2">
        <v>6</v>
      </c>
      <c r="G11" s="88">
        <v>7</v>
      </c>
      <c r="H11" s="88">
        <v>8</v>
      </c>
      <c r="I11" s="88">
        <v>9</v>
      </c>
      <c r="J11" s="2">
        <v>10</v>
      </c>
    </row>
    <row r="12" spans="1:11" ht="15.75" x14ac:dyDescent="0.25">
      <c r="A12" s="23"/>
      <c r="B12" s="4" t="s">
        <v>28</v>
      </c>
      <c r="C12" s="37"/>
      <c r="D12" s="33"/>
      <c r="E12" s="38"/>
      <c r="F12" s="6"/>
      <c r="G12" s="97"/>
      <c r="H12" s="97"/>
      <c r="I12" s="34"/>
      <c r="J12" s="6"/>
      <c r="K12" s="16"/>
    </row>
    <row r="13" spans="1:11" ht="15.75" x14ac:dyDescent="0.25">
      <c r="A13" s="23">
        <v>1</v>
      </c>
      <c r="B13" s="86"/>
      <c r="C13" s="2">
        <v>3</v>
      </c>
      <c r="D13" s="5">
        <f t="shared" ref="D13:D15" si="0">$C$8*C13</f>
        <v>5946</v>
      </c>
      <c r="E13" s="91"/>
      <c r="F13" s="17">
        <f t="shared" ref="F13:F15" si="1">IF(E13=0,0,IF(E13&gt;0,IF(E13&lt;=1,D13,"ошибка в гр.5"),"ошибка в гр.5"))</f>
        <v>0</v>
      </c>
      <c r="G13" s="96"/>
      <c r="H13" s="96"/>
      <c r="I13" s="89"/>
      <c r="J13" s="7">
        <f t="shared" ref="J13:J15" si="2">IF(I13&gt;=0,IF(I13&lt;=12,ROUND(F13/12*I13,0),"ошибка в гр.9"),"ошибка в гр.9")</f>
        <v>0</v>
      </c>
      <c r="K13" s="16"/>
    </row>
    <row r="14" spans="1:11" ht="15.75" x14ac:dyDescent="0.25">
      <c r="A14" s="23">
        <v>2</v>
      </c>
      <c r="B14" s="86"/>
      <c r="C14" s="2">
        <v>3</v>
      </c>
      <c r="D14" s="5">
        <f t="shared" si="0"/>
        <v>5946</v>
      </c>
      <c r="E14" s="91"/>
      <c r="F14" s="17">
        <f t="shared" si="1"/>
        <v>0</v>
      </c>
      <c r="G14" s="96"/>
      <c r="H14" s="96"/>
      <c r="I14" s="89"/>
      <c r="J14" s="7">
        <f t="shared" si="2"/>
        <v>0</v>
      </c>
      <c r="K14" s="16"/>
    </row>
    <row r="15" spans="1:11" ht="15.75" x14ac:dyDescent="0.25">
      <c r="A15" s="23">
        <v>3</v>
      </c>
      <c r="B15" s="86"/>
      <c r="C15" s="2">
        <v>3</v>
      </c>
      <c r="D15" s="5">
        <f t="shared" si="0"/>
        <v>5946</v>
      </c>
      <c r="E15" s="91"/>
      <c r="F15" s="17">
        <f t="shared" si="1"/>
        <v>0</v>
      </c>
      <c r="G15" s="96"/>
      <c r="H15" s="96"/>
      <c r="I15" s="89"/>
      <c r="J15" s="7">
        <f t="shared" si="2"/>
        <v>0</v>
      </c>
      <c r="K15" s="16"/>
    </row>
    <row r="16" spans="1:11" ht="15.75" x14ac:dyDescent="0.25">
      <c r="A16" s="23"/>
      <c r="B16" s="45" t="s">
        <v>89</v>
      </c>
      <c r="C16" s="73"/>
      <c r="D16" s="70"/>
      <c r="E16" s="74"/>
      <c r="F16" s="72"/>
      <c r="G16" s="98"/>
      <c r="H16" s="98"/>
      <c r="I16" s="67">
        <f>SUM(I13:I15)</f>
        <v>0</v>
      </c>
      <c r="J16" s="35">
        <f>SUM(J13:J15)</f>
        <v>0</v>
      </c>
      <c r="K16" s="16"/>
    </row>
    <row r="17" spans="1:10" ht="15.75" x14ac:dyDescent="0.25">
      <c r="A17" s="23"/>
      <c r="B17" s="4" t="s">
        <v>29</v>
      </c>
      <c r="C17" s="37"/>
      <c r="D17" s="33"/>
      <c r="E17" s="38"/>
      <c r="F17" s="6"/>
      <c r="G17" s="97"/>
      <c r="H17" s="97"/>
      <c r="I17" s="34"/>
      <c r="J17" s="6"/>
    </row>
    <row r="18" spans="1:10" ht="15.75" x14ac:dyDescent="0.25">
      <c r="A18" s="23">
        <v>1</v>
      </c>
      <c r="B18" s="86"/>
      <c r="C18" s="2">
        <v>5</v>
      </c>
      <c r="D18" s="5">
        <f t="shared" ref="D18:D30" si="3">$C$8*C18</f>
        <v>9910</v>
      </c>
      <c r="E18" s="91"/>
      <c r="F18" s="17">
        <f t="shared" ref="F18:F20" si="4">IF(E18=0,0,IF(E18&gt;1,IF(E18&lt;=1.5,D18,"ошибка в гр.5"),"ошибка в гр.5"))</f>
        <v>0</v>
      </c>
      <c r="G18" s="96"/>
      <c r="H18" s="96"/>
      <c r="I18" s="89"/>
      <c r="J18" s="7">
        <f t="shared" ref="J18:J30" si="5">IF(I18&gt;=0,IF(I18&lt;=12,ROUND(F18/12*I18,0),"ошибка в гр.9"),"ошибка в гр.9")</f>
        <v>0</v>
      </c>
    </row>
    <row r="19" spans="1:10" ht="15.75" x14ac:dyDescent="0.25">
      <c r="A19" s="23">
        <v>2</v>
      </c>
      <c r="B19" s="86"/>
      <c r="C19" s="2">
        <v>5</v>
      </c>
      <c r="D19" s="5">
        <f t="shared" si="3"/>
        <v>9910</v>
      </c>
      <c r="E19" s="91"/>
      <c r="F19" s="17">
        <f t="shared" si="4"/>
        <v>0</v>
      </c>
      <c r="G19" s="96"/>
      <c r="H19" s="96"/>
      <c r="I19" s="89"/>
      <c r="J19" s="7">
        <f t="shared" si="5"/>
        <v>0</v>
      </c>
    </row>
    <row r="20" spans="1:10" ht="15.75" x14ac:dyDescent="0.25">
      <c r="A20" s="23">
        <v>3</v>
      </c>
      <c r="B20" s="86"/>
      <c r="C20" s="2">
        <v>5</v>
      </c>
      <c r="D20" s="5">
        <f t="shared" si="3"/>
        <v>9910</v>
      </c>
      <c r="E20" s="91"/>
      <c r="F20" s="17">
        <f t="shared" si="4"/>
        <v>0</v>
      </c>
      <c r="G20" s="96"/>
      <c r="H20" s="96"/>
      <c r="I20" s="89"/>
      <c r="J20" s="7">
        <f t="shared" si="5"/>
        <v>0</v>
      </c>
    </row>
    <row r="21" spans="1:10" ht="15.75" x14ac:dyDescent="0.25">
      <c r="A21" s="23"/>
      <c r="B21" s="45" t="s">
        <v>89</v>
      </c>
      <c r="C21" s="73"/>
      <c r="D21" s="70"/>
      <c r="E21" s="74"/>
      <c r="F21" s="72"/>
      <c r="G21" s="98"/>
      <c r="H21" s="98"/>
      <c r="I21" s="67">
        <f>SUM(I18:I20)</f>
        <v>0</v>
      </c>
      <c r="J21" s="35">
        <f>SUM(J18:J20)</f>
        <v>0</v>
      </c>
    </row>
    <row r="22" spans="1:10" ht="15.75" x14ac:dyDescent="0.25">
      <c r="A22" s="23"/>
      <c r="B22" s="4" t="s">
        <v>31</v>
      </c>
      <c r="C22" s="37"/>
      <c r="D22" s="33"/>
      <c r="E22" s="38"/>
      <c r="F22" s="6"/>
      <c r="G22" s="97"/>
      <c r="H22" s="97"/>
      <c r="I22" s="34"/>
      <c r="J22" s="6"/>
    </row>
    <row r="23" spans="1:10" ht="15.75" x14ac:dyDescent="0.25">
      <c r="A23" s="23">
        <v>1</v>
      </c>
      <c r="B23" s="86"/>
      <c r="C23" s="2">
        <v>7</v>
      </c>
      <c r="D23" s="5">
        <f t="shared" si="3"/>
        <v>13874</v>
      </c>
      <c r="E23" s="91"/>
      <c r="F23" s="17">
        <f>IF(E23=0,0,IF(E23&gt;1.5,IF(E23&lt;=5,D23,"ошибка в гр.5"),"ошибка в гр.5"))</f>
        <v>0</v>
      </c>
      <c r="G23" s="96"/>
      <c r="H23" s="96"/>
      <c r="I23" s="89"/>
      <c r="J23" s="7">
        <f t="shared" si="5"/>
        <v>0</v>
      </c>
    </row>
    <row r="24" spans="1:10" ht="15.75" x14ac:dyDescent="0.25">
      <c r="A24" s="23">
        <v>2</v>
      </c>
      <c r="B24" s="86"/>
      <c r="C24" s="2">
        <v>7</v>
      </c>
      <c r="D24" s="5">
        <f t="shared" si="3"/>
        <v>13874</v>
      </c>
      <c r="E24" s="91"/>
      <c r="F24" s="17">
        <f t="shared" ref="F24:F25" si="6">IF(E24=0,0,IF(E24&gt;1.5,IF(E24&lt;=5,D24,"ошибка в гр.5"),"ошибка в гр.5"))</f>
        <v>0</v>
      </c>
      <c r="G24" s="96"/>
      <c r="H24" s="96"/>
      <c r="I24" s="89"/>
      <c r="J24" s="7">
        <f t="shared" si="5"/>
        <v>0</v>
      </c>
    </row>
    <row r="25" spans="1:10" ht="15.75" x14ac:dyDescent="0.25">
      <c r="A25" s="23">
        <v>3</v>
      </c>
      <c r="B25" s="86"/>
      <c r="C25" s="2">
        <v>7</v>
      </c>
      <c r="D25" s="5">
        <f t="shared" si="3"/>
        <v>13874</v>
      </c>
      <c r="E25" s="91"/>
      <c r="F25" s="17">
        <f t="shared" si="6"/>
        <v>0</v>
      </c>
      <c r="G25" s="96"/>
      <c r="H25" s="96"/>
      <c r="I25" s="89"/>
      <c r="J25" s="7">
        <f t="shared" si="5"/>
        <v>0</v>
      </c>
    </row>
    <row r="26" spans="1:10" ht="15.75" x14ac:dyDescent="0.25">
      <c r="A26" s="23"/>
      <c r="B26" s="45" t="s">
        <v>89</v>
      </c>
      <c r="C26" s="73"/>
      <c r="D26" s="70"/>
      <c r="E26" s="74"/>
      <c r="F26" s="72"/>
      <c r="G26" s="98"/>
      <c r="H26" s="98"/>
      <c r="I26" s="67">
        <f>SUM(I23:I25)</f>
        <v>0</v>
      </c>
      <c r="J26" s="35">
        <f>SUM(J23:J25)</f>
        <v>0</v>
      </c>
    </row>
    <row r="27" spans="1:10" ht="15.75" x14ac:dyDescent="0.25">
      <c r="A27" s="23"/>
      <c r="B27" s="4" t="s">
        <v>30</v>
      </c>
      <c r="C27" s="37"/>
      <c r="D27" s="33"/>
      <c r="E27" s="38"/>
      <c r="F27" s="6"/>
      <c r="G27" s="97"/>
      <c r="H27" s="97"/>
      <c r="I27" s="34"/>
      <c r="J27" s="6"/>
    </row>
    <row r="28" spans="1:10" ht="15.75" x14ac:dyDescent="0.25">
      <c r="A28" s="23">
        <v>1</v>
      </c>
      <c r="B28" s="86"/>
      <c r="C28" s="2">
        <v>9</v>
      </c>
      <c r="D28" s="5">
        <f t="shared" si="3"/>
        <v>17838</v>
      </c>
      <c r="E28" s="91"/>
      <c r="F28" s="17">
        <f t="shared" ref="F28:F30" si="7">IF(E28=0,0,IF(E28&gt;5,D28,"ошибка в гр.5"))</f>
        <v>0</v>
      </c>
      <c r="G28" s="96"/>
      <c r="H28" s="96"/>
      <c r="I28" s="89"/>
      <c r="J28" s="7">
        <f t="shared" si="5"/>
        <v>0</v>
      </c>
    </row>
    <row r="29" spans="1:10" ht="15.75" x14ac:dyDescent="0.25">
      <c r="A29" s="23">
        <v>2</v>
      </c>
      <c r="B29" s="86"/>
      <c r="C29" s="2">
        <v>9</v>
      </c>
      <c r="D29" s="5">
        <f t="shared" si="3"/>
        <v>17838</v>
      </c>
      <c r="E29" s="91"/>
      <c r="F29" s="17">
        <f t="shared" si="7"/>
        <v>0</v>
      </c>
      <c r="G29" s="96"/>
      <c r="H29" s="96"/>
      <c r="I29" s="89"/>
      <c r="J29" s="7">
        <f t="shared" si="5"/>
        <v>0</v>
      </c>
    </row>
    <row r="30" spans="1:10" ht="15.75" x14ac:dyDescent="0.25">
      <c r="A30" s="23">
        <v>3</v>
      </c>
      <c r="B30" s="86"/>
      <c r="C30" s="2">
        <v>9</v>
      </c>
      <c r="D30" s="5">
        <f t="shared" si="3"/>
        <v>17838</v>
      </c>
      <c r="E30" s="91"/>
      <c r="F30" s="17">
        <f t="shared" si="7"/>
        <v>0</v>
      </c>
      <c r="G30" s="96"/>
      <c r="H30" s="96"/>
      <c r="I30" s="89"/>
      <c r="J30" s="7">
        <f t="shared" si="5"/>
        <v>0</v>
      </c>
    </row>
    <row r="31" spans="1:10" ht="15.75" x14ac:dyDescent="0.25">
      <c r="A31" s="23"/>
      <c r="B31" s="45" t="s">
        <v>89</v>
      </c>
      <c r="C31" s="73"/>
      <c r="D31" s="70"/>
      <c r="E31" s="74"/>
      <c r="F31" s="72"/>
      <c r="G31" s="98"/>
      <c r="H31" s="98"/>
      <c r="I31" s="67">
        <f>SUM(I28:I30)</f>
        <v>0</v>
      </c>
      <c r="J31" s="35">
        <f>SUM(J28:J30)</f>
        <v>0</v>
      </c>
    </row>
    <row r="32" spans="1:10" ht="15.75" x14ac:dyDescent="0.25">
      <c r="A32" s="23"/>
      <c r="B32" s="36" t="s">
        <v>75</v>
      </c>
      <c r="C32" s="37"/>
      <c r="D32" s="33"/>
      <c r="E32" s="38"/>
      <c r="F32" s="6"/>
      <c r="G32" s="97"/>
      <c r="H32" s="97"/>
      <c r="I32" s="34"/>
      <c r="J32" s="35">
        <f>J16+J21+J26+J31</f>
        <v>0</v>
      </c>
    </row>
    <row r="34" spans="2:6" x14ac:dyDescent="0.25">
      <c r="B34" s="58" t="s">
        <v>85</v>
      </c>
      <c r="D34" s="63"/>
      <c r="E34" s="63"/>
      <c r="F34" s="63"/>
    </row>
    <row r="35" spans="2:6" x14ac:dyDescent="0.25">
      <c r="B35" s="58" t="s">
        <v>86</v>
      </c>
      <c r="D35" s="64"/>
      <c r="E35" s="64"/>
      <c r="F35" s="64"/>
    </row>
    <row r="36" spans="2:6" x14ac:dyDescent="0.25">
      <c r="B36" s="58" t="s">
        <v>87</v>
      </c>
      <c r="C36" s="32"/>
      <c r="D36" s="64"/>
      <c r="E36" s="64"/>
      <c r="F36" s="64"/>
    </row>
    <row r="37" spans="2:6" x14ac:dyDescent="0.25">
      <c r="B37" s="58" t="s">
        <v>88</v>
      </c>
      <c r="C37" s="32"/>
      <c r="D37" s="64"/>
      <c r="E37" s="64"/>
      <c r="F37" s="64"/>
    </row>
  </sheetData>
  <mergeCells count="2">
    <mergeCell ref="C1:J1"/>
    <mergeCell ref="C2:J2"/>
  </mergeCells>
  <pageMargins left="0.39370078740157483" right="0.39370078740157483" top="0.74803149606299213" bottom="0.39370078740157483" header="0.31496062992125984" footer="0.31496062992125984"/>
  <pageSetup paperSize="9" scale="78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1"/>
  <sheetViews>
    <sheetView topLeftCell="A10" workbookViewId="0">
      <selection activeCell="I10" sqref="I10"/>
    </sheetView>
  </sheetViews>
  <sheetFormatPr defaultRowHeight="15" outlineLevelCol="1" x14ac:dyDescent="0.25"/>
  <cols>
    <col min="1" max="1" width="4" customWidth="1"/>
    <col min="2" max="2" width="46" customWidth="1"/>
    <col min="3" max="3" width="12.85546875" customWidth="1"/>
    <col min="4" max="4" width="13" customWidth="1"/>
    <col min="5" max="5" width="15.5703125" hidden="1" customWidth="1" outlineLevel="1"/>
    <col min="6" max="6" width="14.140625" customWidth="1" collapsed="1"/>
    <col min="7" max="8" width="14.140625" customWidth="1"/>
    <col min="9" max="9" width="16.7109375" customWidth="1"/>
    <col min="10" max="10" width="17.28515625" customWidth="1"/>
  </cols>
  <sheetData>
    <row r="1" spans="1:11" ht="31.5" x14ac:dyDescent="0.25">
      <c r="B1" s="66" t="s">
        <v>74</v>
      </c>
      <c r="C1" s="104" t="s">
        <v>71</v>
      </c>
      <c r="D1" s="105"/>
      <c r="E1" s="105"/>
      <c r="F1" s="105"/>
      <c r="G1" s="105"/>
      <c r="H1" s="105"/>
      <c r="I1" s="105"/>
      <c r="J1" s="105"/>
    </row>
    <row r="2" spans="1:11" ht="62.25" customHeight="1" x14ac:dyDescent="0.25">
      <c r="C2" s="106" t="s">
        <v>59</v>
      </c>
      <c r="D2" s="106"/>
      <c r="E2" s="106"/>
      <c r="F2" s="106"/>
      <c r="G2" s="106"/>
      <c r="H2" s="106"/>
      <c r="I2" s="106"/>
      <c r="J2" s="106"/>
    </row>
    <row r="3" spans="1:11" ht="15.75" x14ac:dyDescent="0.25">
      <c r="C3" s="57"/>
      <c r="D3" s="57"/>
      <c r="E3" s="57"/>
      <c r="F3" s="57"/>
      <c r="G3" s="57"/>
      <c r="H3" s="57"/>
      <c r="I3" s="57"/>
      <c r="J3" s="13"/>
    </row>
    <row r="4" spans="1:11" ht="15.75" x14ac:dyDescent="0.25">
      <c r="B4" s="61" t="s">
        <v>82</v>
      </c>
      <c r="C4" s="94" t="str">
        <f>'Начислено налога - всего'!C5</f>
        <v>123456789012</v>
      </c>
      <c r="D4" s="57"/>
      <c r="E4" s="57"/>
      <c r="F4" s="57"/>
      <c r="G4" s="57"/>
      <c r="H4" s="57"/>
      <c r="I4" s="57"/>
      <c r="J4" s="13"/>
    </row>
    <row r="5" spans="1:11" ht="15.75" x14ac:dyDescent="0.25">
      <c r="B5" s="61" t="s">
        <v>83</v>
      </c>
      <c r="C5" s="94" t="str">
        <f>'Начислено налога - всего'!C6</f>
        <v>ТОО "ХХХ"</v>
      </c>
      <c r="D5" s="57"/>
      <c r="E5" s="57"/>
      <c r="F5" s="57"/>
      <c r="G5" s="57"/>
      <c r="H5" s="57"/>
      <c r="I5" s="57"/>
      <c r="J5" s="13"/>
    </row>
    <row r="6" spans="1:11" ht="15.75" x14ac:dyDescent="0.25">
      <c r="B6" s="61" t="s">
        <v>84</v>
      </c>
      <c r="C6" s="94">
        <f>'Начислено налога - всего'!C7</f>
        <v>2015</v>
      </c>
      <c r="D6" s="57"/>
      <c r="E6" s="57"/>
      <c r="F6" s="57"/>
      <c r="G6" s="57"/>
      <c r="H6" s="57"/>
      <c r="I6" s="57"/>
      <c r="J6" s="13"/>
    </row>
    <row r="8" spans="1:11" ht="18" customHeight="1" x14ac:dyDescent="0.25">
      <c r="B8" s="59" t="s">
        <v>9</v>
      </c>
      <c r="C8" s="60">
        <v>1982</v>
      </c>
      <c r="D8" s="1"/>
    </row>
    <row r="10" spans="1:11" ht="141.75" x14ac:dyDescent="0.25">
      <c r="A10" s="14" t="s">
        <v>46</v>
      </c>
      <c r="B10" s="39" t="s">
        <v>60</v>
      </c>
      <c r="C10" s="14" t="s">
        <v>8</v>
      </c>
      <c r="D10" s="14" t="s">
        <v>10</v>
      </c>
      <c r="E10" s="15"/>
      <c r="F10" s="14" t="s">
        <v>16</v>
      </c>
      <c r="G10" s="87" t="s">
        <v>38</v>
      </c>
      <c r="H10" s="87" t="s">
        <v>39</v>
      </c>
      <c r="I10" s="87" t="s">
        <v>99</v>
      </c>
      <c r="J10" s="14" t="s">
        <v>17</v>
      </c>
    </row>
    <row r="11" spans="1:11" ht="15.75" x14ac:dyDescent="0.25">
      <c r="A11" s="24">
        <v>1</v>
      </c>
      <c r="B11" s="40">
        <v>2</v>
      </c>
      <c r="C11" s="2">
        <v>3</v>
      </c>
      <c r="D11" s="2">
        <v>4</v>
      </c>
      <c r="E11" s="3">
        <v>5</v>
      </c>
      <c r="F11" s="2">
        <v>6</v>
      </c>
      <c r="G11" s="88">
        <v>7</v>
      </c>
      <c r="H11" s="88">
        <v>8</v>
      </c>
      <c r="I11" s="88">
        <v>9</v>
      </c>
      <c r="J11" s="2">
        <v>10</v>
      </c>
    </row>
    <row r="12" spans="1:11" ht="15.75" x14ac:dyDescent="0.25">
      <c r="A12" s="23"/>
      <c r="B12" s="86"/>
      <c r="C12" s="18">
        <v>3</v>
      </c>
      <c r="D12" s="19">
        <f>$C$8*C12</f>
        <v>5946</v>
      </c>
      <c r="E12" s="22"/>
      <c r="F12" s="20">
        <f>IF(B12&gt;0,D12,0)</f>
        <v>0</v>
      </c>
      <c r="G12" s="96"/>
      <c r="H12" s="96"/>
      <c r="I12" s="89"/>
      <c r="J12" s="21">
        <f>IF(I12&gt;=0,IF(I12&lt;=12,ROUND(F12/12*I12,0),"ошибка в гр.9"),"ошибка в гр.9")</f>
        <v>0</v>
      </c>
      <c r="K12" s="16"/>
    </row>
    <row r="13" spans="1:11" ht="15.75" x14ac:dyDescent="0.25">
      <c r="A13" s="23"/>
      <c r="B13" s="86"/>
      <c r="C13" s="18">
        <v>3</v>
      </c>
      <c r="D13" s="19">
        <f t="shared" ref="D13:D14" si="0">$C$8*C13</f>
        <v>5946</v>
      </c>
      <c r="E13" s="22"/>
      <c r="F13" s="20">
        <f t="shared" ref="F13:F14" si="1">IF(B13&gt;0,D13,0)</f>
        <v>0</v>
      </c>
      <c r="G13" s="96"/>
      <c r="H13" s="96"/>
      <c r="I13" s="89"/>
      <c r="J13" s="21">
        <f t="shared" ref="J13:J14" si="2">IF(I13&gt;=0,IF(I13&lt;=12,ROUND(F13/12*I13,0),"ошибка в гр.9"),"ошибка в гр.9")</f>
        <v>0</v>
      </c>
      <c r="K13" s="16"/>
    </row>
    <row r="14" spans="1:11" ht="15.75" x14ac:dyDescent="0.25">
      <c r="A14" s="23"/>
      <c r="B14" s="86"/>
      <c r="C14" s="18">
        <v>3</v>
      </c>
      <c r="D14" s="19">
        <f t="shared" si="0"/>
        <v>5946</v>
      </c>
      <c r="E14" s="22"/>
      <c r="F14" s="20">
        <f t="shared" si="1"/>
        <v>0</v>
      </c>
      <c r="G14" s="96"/>
      <c r="H14" s="96"/>
      <c r="I14" s="89"/>
      <c r="J14" s="21">
        <f t="shared" si="2"/>
        <v>0</v>
      </c>
      <c r="K14" s="16"/>
    </row>
    <row r="15" spans="1:11" ht="15.75" x14ac:dyDescent="0.25">
      <c r="A15" s="23"/>
      <c r="B15" s="86"/>
      <c r="C15" s="18">
        <v>3</v>
      </c>
      <c r="D15" s="19">
        <f t="shared" ref="D15" si="3">$C$8*C15</f>
        <v>5946</v>
      </c>
      <c r="E15" s="22"/>
      <c r="F15" s="20">
        <f>IF(B15&gt;0,D15,0)</f>
        <v>0</v>
      </c>
      <c r="G15" s="96"/>
      <c r="H15" s="96"/>
      <c r="I15" s="89"/>
      <c r="J15" s="21">
        <f>IF(I15&gt;=0,IF(I15&lt;=12,ROUND(F15/12*I15,0),"ошибка в гр.9"),"ошибка в гр.9")</f>
        <v>0</v>
      </c>
    </row>
    <row r="16" spans="1:11" ht="15.75" x14ac:dyDescent="0.25">
      <c r="A16" s="23"/>
      <c r="B16" s="45" t="s">
        <v>75</v>
      </c>
      <c r="C16" s="41"/>
      <c r="D16" s="42"/>
      <c r="E16" s="34"/>
      <c r="F16" s="43"/>
      <c r="G16" s="97"/>
      <c r="H16" s="97"/>
      <c r="I16" s="67">
        <f>SUM(I12:I15)</f>
        <v>0</v>
      </c>
      <c r="J16" s="44">
        <f>SUM(J12:J15)</f>
        <v>0</v>
      </c>
    </row>
    <row r="18" spans="2:6" x14ac:dyDescent="0.25">
      <c r="B18" s="58" t="s">
        <v>85</v>
      </c>
      <c r="D18" s="63"/>
      <c r="E18" s="63"/>
      <c r="F18" s="63"/>
    </row>
    <row r="19" spans="2:6" x14ac:dyDescent="0.25">
      <c r="B19" s="58" t="s">
        <v>86</v>
      </c>
      <c r="D19" s="64"/>
      <c r="E19" s="64"/>
      <c r="F19" s="64"/>
    </row>
    <row r="20" spans="2:6" x14ac:dyDescent="0.25">
      <c r="B20" s="58" t="s">
        <v>87</v>
      </c>
      <c r="C20" s="32"/>
      <c r="D20" s="64"/>
      <c r="E20" s="64"/>
      <c r="F20" s="64"/>
    </row>
    <row r="21" spans="2:6" x14ac:dyDescent="0.25">
      <c r="B21" s="58" t="s">
        <v>88</v>
      </c>
      <c r="C21" s="32"/>
      <c r="D21" s="64"/>
      <c r="E21" s="64"/>
      <c r="F21" s="64"/>
    </row>
  </sheetData>
  <mergeCells count="2">
    <mergeCell ref="C1:J1"/>
    <mergeCell ref="C2:J2"/>
  </mergeCells>
  <pageMargins left="0.70866141732283472" right="0.70866141732283472" top="0.74803149606299213" bottom="0.39370078740157483" header="0.31496062992125984" footer="0.31496062992125984"/>
  <pageSetup paperSize="9" scale="86" orientation="landscape" horizontalDpi="0" verticalDpi="0" r:id="rId1"/>
  <ignoredErrors>
    <ignoredError sqref="I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2"/>
  <sheetViews>
    <sheetView topLeftCell="C14" workbookViewId="0">
      <selection activeCell="I10" sqref="I10"/>
    </sheetView>
  </sheetViews>
  <sheetFormatPr defaultRowHeight="15" x14ac:dyDescent="0.25"/>
  <cols>
    <col min="1" max="1" width="4.7109375" customWidth="1"/>
    <col min="2" max="2" width="46" customWidth="1"/>
    <col min="3" max="3" width="12.85546875" customWidth="1"/>
    <col min="4" max="4" width="13" customWidth="1"/>
    <col min="5" max="5" width="15.5703125" customWidth="1"/>
    <col min="6" max="8" width="14.140625" customWidth="1"/>
    <col min="9" max="9" width="16.7109375" customWidth="1"/>
    <col min="10" max="10" width="17.28515625" customWidth="1"/>
  </cols>
  <sheetData>
    <row r="1" spans="1:11" ht="31.5" x14ac:dyDescent="0.25">
      <c r="B1" s="66" t="s">
        <v>73</v>
      </c>
      <c r="C1" s="104" t="s">
        <v>71</v>
      </c>
      <c r="D1" s="105"/>
      <c r="E1" s="105"/>
      <c r="F1" s="105"/>
      <c r="G1" s="105"/>
      <c r="H1" s="105"/>
      <c r="I1" s="105"/>
      <c r="J1" s="105"/>
    </row>
    <row r="2" spans="1:11" ht="15.75" x14ac:dyDescent="0.25">
      <c r="C2" s="106" t="s">
        <v>32</v>
      </c>
      <c r="D2" s="106"/>
      <c r="E2" s="106"/>
      <c r="F2" s="106"/>
      <c r="G2" s="106"/>
      <c r="H2" s="106"/>
      <c r="I2" s="106"/>
      <c r="J2" s="106"/>
    </row>
    <row r="3" spans="1:11" ht="15.75" x14ac:dyDescent="0.25">
      <c r="C3" s="57"/>
      <c r="D3" s="57"/>
      <c r="E3" s="57"/>
      <c r="F3" s="57"/>
      <c r="G3" s="57"/>
      <c r="H3" s="57"/>
      <c r="I3" s="57"/>
      <c r="J3" s="13"/>
    </row>
    <row r="4" spans="1:11" ht="15.75" x14ac:dyDescent="0.25">
      <c r="B4" s="61" t="s">
        <v>82</v>
      </c>
      <c r="C4" s="94" t="str">
        <f>'Начислено налога - всего'!C5</f>
        <v>123456789012</v>
      </c>
      <c r="D4" s="57"/>
      <c r="E4" s="57"/>
      <c r="F4" s="57"/>
      <c r="G4" s="57"/>
      <c r="H4" s="57"/>
      <c r="I4" s="57"/>
      <c r="J4" s="13"/>
    </row>
    <row r="5" spans="1:11" ht="15.75" x14ac:dyDescent="0.25">
      <c r="B5" s="61" t="s">
        <v>83</v>
      </c>
      <c r="C5" s="94" t="str">
        <f>'Начислено налога - всего'!C6</f>
        <v>ТОО "ХХХ"</v>
      </c>
      <c r="D5" s="57"/>
      <c r="E5" s="57"/>
      <c r="F5" s="57"/>
      <c r="G5" s="57"/>
      <c r="H5" s="57"/>
      <c r="I5" s="57"/>
      <c r="J5" s="13"/>
    </row>
    <row r="6" spans="1:11" ht="15.75" x14ac:dyDescent="0.25">
      <c r="B6" s="61" t="s">
        <v>84</v>
      </c>
      <c r="C6" s="94">
        <f>'Начислено налога - всего'!C7</f>
        <v>2015</v>
      </c>
      <c r="D6" s="57"/>
      <c r="E6" s="57"/>
      <c r="F6" s="57"/>
      <c r="G6" s="57"/>
      <c r="H6" s="57"/>
      <c r="I6" s="57"/>
      <c r="J6" s="13"/>
    </row>
    <row r="8" spans="1:11" ht="15.75" customHeight="1" x14ac:dyDescent="0.25">
      <c r="B8" s="59" t="s">
        <v>9</v>
      </c>
      <c r="C8" s="60">
        <v>1982</v>
      </c>
      <c r="D8" s="1"/>
    </row>
    <row r="10" spans="1:11" ht="110.25" x14ac:dyDescent="0.25">
      <c r="A10" s="14" t="s">
        <v>46</v>
      </c>
      <c r="B10" s="14" t="s">
        <v>33</v>
      </c>
      <c r="C10" s="14" t="s">
        <v>8</v>
      </c>
      <c r="D10" s="14" t="s">
        <v>10</v>
      </c>
      <c r="E10" s="87" t="s">
        <v>34</v>
      </c>
      <c r="F10" s="14" t="s">
        <v>16</v>
      </c>
      <c r="G10" s="87" t="s">
        <v>38</v>
      </c>
      <c r="H10" s="87" t="s">
        <v>39</v>
      </c>
      <c r="I10" s="87" t="s">
        <v>99</v>
      </c>
      <c r="J10" s="14" t="s">
        <v>17</v>
      </c>
    </row>
    <row r="11" spans="1:11" ht="15.75" x14ac:dyDescent="0.25">
      <c r="A11" s="24">
        <v>1</v>
      </c>
      <c r="B11" s="2">
        <v>2</v>
      </c>
      <c r="C11" s="2">
        <v>3</v>
      </c>
      <c r="D11" s="2">
        <v>4</v>
      </c>
      <c r="E11" s="88">
        <v>5</v>
      </c>
      <c r="F11" s="2">
        <v>6</v>
      </c>
      <c r="G11" s="88">
        <v>7</v>
      </c>
      <c r="H11" s="88">
        <v>8</v>
      </c>
      <c r="I11" s="88">
        <v>9</v>
      </c>
      <c r="J11" s="2">
        <v>10</v>
      </c>
    </row>
    <row r="12" spans="1:11" ht="15.75" x14ac:dyDescent="0.25">
      <c r="A12" s="23"/>
      <c r="B12" s="4" t="s">
        <v>35</v>
      </c>
      <c r="C12" s="41"/>
      <c r="D12" s="42"/>
      <c r="E12" s="34"/>
      <c r="F12" s="43"/>
      <c r="G12" s="97"/>
      <c r="H12" s="97"/>
      <c r="I12" s="34"/>
      <c r="J12" s="43"/>
      <c r="K12" s="16"/>
    </row>
    <row r="13" spans="1:11" ht="15.75" x14ac:dyDescent="0.25">
      <c r="A13" s="23">
        <v>1</v>
      </c>
      <c r="B13" s="86"/>
      <c r="C13" s="18">
        <v>9</v>
      </c>
      <c r="D13" s="19">
        <f t="shared" ref="D13:D15" si="0">$C$8*C13</f>
        <v>17838</v>
      </c>
      <c r="E13" s="89"/>
      <c r="F13" s="20">
        <f t="shared" ref="F13:F15" si="1">IF(E13=0,0,IF(E13&gt;0,IF(E13&lt;=12,D13,"ошибка в гр.5"),"ошибка в гр.5"))</f>
        <v>0</v>
      </c>
      <c r="G13" s="96"/>
      <c r="H13" s="96"/>
      <c r="I13" s="89"/>
      <c r="J13" s="21">
        <f t="shared" ref="J13:J15" si="2">IF(I13&gt;=0,IF(I13&lt;=12,ROUND(F13/12*I13,0),"ошибка в гр.9"),"ошибка в гр.9")</f>
        <v>0</v>
      </c>
      <c r="K13" s="16"/>
    </row>
    <row r="14" spans="1:11" ht="15.75" x14ac:dyDescent="0.25">
      <c r="A14" s="23">
        <v>2</v>
      </c>
      <c r="B14" s="86"/>
      <c r="C14" s="18">
        <v>9</v>
      </c>
      <c r="D14" s="19">
        <f t="shared" si="0"/>
        <v>17838</v>
      </c>
      <c r="E14" s="89"/>
      <c r="F14" s="20">
        <f t="shared" si="1"/>
        <v>0</v>
      </c>
      <c r="G14" s="96"/>
      <c r="H14" s="96"/>
      <c r="I14" s="89"/>
      <c r="J14" s="21">
        <f t="shared" si="2"/>
        <v>0</v>
      </c>
      <c r="K14" s="16"/>
    </row>
    <row r="15" spans="1:11" ht="15.75" x14ac:dyDescent="0.25">
      <c r="A15" s="23">
        <v>3</v>
      </c>
      <c r="B15" s="86"/>
      <c r="C15" s="18">
        <v>9</v>
      </c>
      <c r="D15" s="19">
        <f t="shared" si="0"/>
        <v>17838</v>
      </c>
      <c r="E15" s="89"/>
      <c r="F15" s="20">
        <f t="shared" si="1"/>
        <v>0</v>
      </c>
      <c r="G15" s="96"/>
      <c r="H15" s="96"/>
      <c r="I15" s="89"/>
      <c r="J15" s="21">
        <f t="shared" si="2"/>
        <v>0</v>
      </c>
      <c r="K15" s="16"/>
    </row>
    <row r="16" spans="1:11" ht="15.75" x14ac:dyDescent="0.25">
      <c r="A16" s="23"/>
      <c r="B16" s="45" t="s">
        <v>89</v>
      </c>
      <c r="C16" s="75"/>
      <c r="D16" s="76"/>
      <c r="E16" s="71"/>
      <c r="F16" s="77"/>
      <c r="G16" s="98"/>
      <c r="H16" s="98"/>
      <c r="I16" s="44">
        <f>SUM(I13:I15)</f>
        <v>0</v>
      </c>
      <c r="J16" s="44">
        <f>SUM(J13:J15)</f>
        <v>0</v>
      </c>
      <c r="K16" s="16"/>
    </row>
    <row r="17" spans="1:10" ht="31.5" x14ac:dyDescent="0.25">
      <c r="A17" s="23"/>
      <c r="B17" s="4" t="s">
        <v>36</v>
      </c>
      <c r="C17" s="41"/>
      <c r="D17" s="42"/>
      <c r="E17" s="34"/>
      <c r="F17" s="43"/>
      <c r="G17" s="97"/>
      <c r="H17" s="97"/>
      <c r="I17" s="34"/>
      <c r="J17" s="43"/>
    </row>
    <row r="18" spans="1:10" ht="15.75" x14ac:dyDescent="0.25">
      <c r="A18" s="23">
        <v>1</v>
      </c>
      <c r="B18" s="86"/>
      <c r="C18" s="18">
        <v>14</v>
      </c>
      <c r="D18" s="19">
        <f t="shared" ref="D18:D25" si="3">$C$8*C18</f>
        <v>27748</v>
      </c>
      <c r="E18" s="89"/>
      <c r="F18" s="20">
        <f>IF(E18=0,0,IF(E18&gt;12,IF(E18&lt;=25,D18,"ошибка в гр.5"),"ошибка в гр.5"))</f>
        <v>0</v>
      </c>
      <c r="G18" s="96"/>
      <c r="H18" s="96"/>
      <c r="I18" s="89"/>
      <c r="J18" s="21">
        <f t="shared" ref="J18:J25" si="4">IF(I18&gt;=0,IF(I18&lt;=12,ROUND(F18/12*I18,0),"ошибка в гр.9"),"ошибка в гр.9")</f>
        <v>0</v>
      </c>
    </row>
    <row r="19" spans="1:10" ht="15.75" x14ac:dyDescent="0.25">
      <c r="A19" s="23">
        <v>2</v>
      </c>
      <c r="B19" s="86"/>
      <c r="C19" s="18">
        <v>14</v>
      </c>
      <c r="D19" s="19">
        <f t="shared" si="3"/>
        <v>27748</v>
      </c>
      <c r="E19" s="89"/>
      <c r="F19" s="20">
        <f t="shared" ref="F19:F20" si="5">IF(E19=0,0,IF(E19&gt;12,IF(E19&lt;=25,D19,"ошибка в гр.5"),"ошибка в гр.5"))</f>
        <v>0</v>
      </c>
      <c r="G19" s="96"/>
      <c r="H19" s="96"/>
      <c r="I19" s="89"/>
      <c r="J19" s="21">
        <f t="shared" si="4"/>
        <v>0</v>
      </c>
    </row>
    <row r="20" spans="1:10" ht="15.75" x14ac:dyDescent="0.25">
      <c r="A20" s="23">
        <v>3</v>
      </c>
      <c r="B20" s="86"/>
      <c r="C20" s="18">
        <v>14</v>
      </c>
      <c r="D20" s="19">
        <f t="shared" si="3"/>
        <v>27748</v>
      </c>
      <c r="E20" s="89"/>
      <c r="F20" s="20">
        <f t="shared" si="5"/>
        <v>0</v>
      </c>
      <c r="G20" s="96"/>
      <c r="H20" s="96"/>
      <c r="I20" s="89"/>
      <c r="J20" s="21">
        <f t="shared" si="4"/>
        <v>0</v>
      </c>
    </row>
    <row r="21" spans="1:10" ht="15.75" x14ac:dyDescent="0.25">
      <c r="A21" s="23"/>
      <c r="B21" s="45" t="s">
        <v>89</v>
      </c>
      <c r="C21" s="75"/>
      <c r="D21" s="76"/>
      <c r="E21" s="71"/>
      <c r="F21" s="77"/>
      <c r="G21" s="98"/>
      <c r="H21" s="98"/>
      <c r="I21" s="44">
        <f>SUM(I18:I20)</f>
        <v>0</v>
      </c>
      <c r="J21" s="44">
        <f>SUM(J18:J20)</f>
        <v>0</v>
      </c>
    </row>
    <row r="22" spans="1:10" ht="15.75" x14ac:dyDescent="0.25">
      <c r="A22" s="23"/>
      <c r="B22" s="4" t="s">
        <v>37</v>
      </c>
      <c r="C22" s="41"/>
      <c r="D22" s="42"/>
      <c r="E22" s="34"/>
      <c r="F22" s="43"/>
      <c r="G22" s="97"/>
      <c r="H22" s="97"/>
      <c r="I22" s="34"/>
      <c r="J22" s="43"/>
    </row>
    <row r="23" spans="1:10" ht="15.75" x14ac:dyDescent="0.25">
      <c r="A23" s="23">
        <v>1</v>
      </c>
      <c r="B23" s="86"/>
      <c r="C23" s="18">
        <v>20</v>
      </c>
      <c r="D23" s="19">
        <f t="shared" si="3"/>
        <v>39640</v>
      </c>
      <c r="E23" s="89"/>
      <c r="F23" s="20">
        <f>IF(E23=0,0,IF(E23&gt;25,D23,"ошибка в гр.5"))</f>
        <v>0</v>
      </c>
      <c r="G23" s="96"/>
      <c r="H23" s="96"/>
      <c r="I23" s="89"/>
      <c r="J23" s="21">
        <f t="shared" si="4"/>
        <v>0</v>
      </c>
    </row>
    <row r="24" spans="1:10" ht="15.75" x14ac:dyDescent="0.25">
      <c r="A24" s="23">
        <v>2</v>
      </c>
      <c r="B24" s="86"/>
      <c r="C24" s="18">
        <v>20</v>
      </c>
      <c r="D24" s="19">
        <f t="shared" si="3"/>
        <v>39640</v>
      </c>
      <c r="E24" s="89"/>
      <c r="F24" s="20">
        <f t="shared" ref="F24:F25" si="6">IF(E24=0,0,IF(E24&gt;25,D24,"ошибка в гр.5"))</f>
        <v>0</v>
      </c>
      <c r="G24" s="96"/>
      <c r="H24" s="96"/>
      <c r="I24" s="89"/>
      <c r="J24" s="21">
        <f t="shared" si="4"/>
        <v>0</v>
      </c>
    </row>
    <row r="25" spans="1:10" ht="15.75" x14ac:dyDescent="0.25">
      <c r="A25" s="23">
        <v>3</v>
      </c>
      <c r="B25" s="86"/>
      <c r="C25" s="18">
        <v>20</v>
      </c>
      <c r="D25" s="19">
        <f t="shared" si="3"/>
        <v>39640</v>
      </c>
      <c r="E25" s="89"/>
      <c r="F25" s="20">
        <f t="shared" si="6"/>
        <v>0</v>
      </c>
      <c r="G25" s="96"/>
      <c r="H25" s="96"/>
      <c r="I25" s="89"/>
      <c r="J25" s="21">
        <f t="shared" si="4"/>
        <v>0</v>
      </c>
    </row>
    <row r="26" spans="1:10" ht="15.75" x14ac:dyDescent="0.25">
      <c r="A26" s="23"/>
      <c r="B26" s="45" t="s">
        <v>89</v>
      </c>
      <c r="C26" s="75"/>
      <c r="D26" s="76"/>
      <c r="E26" s="71"/>
      <c r="F26" s="77"/>
      <c r="G26" s="98"/>
      <c r="H26" s="98"/>
      <c r="I26" s="44">
        <f>SUM(I23:I25)</f>
        <v>0</v>
      </c>
      <c r="J26" s="44">
        <f>SUM(J23:J25)</f>
        <v>0</v>
      </c>
    </row>
    <row r="27" spans="1:10" ht="15.75" x14ac:dyDescent="0.25">
      <c r="A27" s="23"/>
      <c r="B27" s="36" t="s">
        <v>75</v>
      </c>
      <c r="C27" s="41"/>
      <c r="D27" s="42"/>
      <c r="E27" s="34"/>
      <c r="F27" s="43"/>
      <c r="G27" s="97"/>
      <c r="H27" s="97"/>
      <c r="I27" s="34"/>
      <c r="J27" s="44">
        <f>J16+J21+J26</f>
        <v>0</v>
      </c>
    </row>
    <row r="29" spans="1:10" x14ac:dyDescent="0.25">
      <c r="B29" s="58" t="s">
        <v>85</v>
      </c>
      <c r="D29" s="63"/>
      <c r="E29" s="63"/>
      <c r="F29" s="63"/>
    </row>
    <row r="30" spans="1:10" x14ac:dyDescent="0.25">
      <c r="B30" s="58" t="s">
        <v>86</v>
      </c>
      <c r="D30" s="64"/>
      <c r="E30" s="64"/>
      <c r="F30" s="64"/>
    </row>
    <row r="31" spans="1:10" x14ac:dyDescent="0.25">
      <c r="B31" s="58" t="s">
        <v>87</v>
      </c>
      <c r="C31" s="32"/>
      <c r="D31" s="64"/>
      <c r="E31" s="64"/>
      <c r="F31" s="64"/>
    </row>
    <row r="32" spans="1:10" x14ac:dyDescent="0.25">
      <c r="B32" s="58" t="s">
        <v>88</v>
      </c>
      <c r="C32" s="32"/>
      <c r="D32" s="64"/>
      <c r="E32" s="64"/>
      <c r="F32" s="64"/>
    </row>
  </sheetData>
  <mergeCells count="2">
    <mergeCell ref="C1:J1"/>
    <mergeCell ref="C2:J2"/>
  </mergeCells>
  <pageMargins left="0.39370078740157483" right="0.39370078740157483" top="0.74803149606299213" bottom="0.39370078740157483" header="0.31496062992125984" footer="0.31496062992125984"/>
  <pageSetup paperSize="9" scale="82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27"/>
  <sheetViews>
    <sheetView topLeftCell="B11" workbookViewId="0">
      <selection activeCell="I10" sqref="I10"/>
    </sheetView>
  </sheetViews>
  <sheetFormatPr defaultRowHeight="15" x14ac:dyDescent="0.25"/>
  <cols>
    <col min="1" max="1" width="4" customWidth="1"/>
    <col min="2" max="2" width="46" customWidth="1"/>
    <col min="3" max="3" width="12.85546875" customWidth="1"/>
    <col min="4" max="4" width="13" customWidth="1"/>
    <col min="5" max="5" width="15.5703125" customWidth="1"/>
    <col min="6" max="8" width="14.140625" customWidth="1"/>
    <col min="9" max="9" width="16.7109375" customWidth="1"/>
    <col min="10" max="10" width="17.28515625" customWidth="1"/>
  </cols>
  <sheetData>
    <row r="1" spans="1:11" ht="31.5" x14ac:dyDescent="0.25">
      <c r="B1" s="66" t="s">
        <v>73</v>
      </c>
      <c r="C1" s="104" t="s">
        <v>71</v>
      </c>
      <c r="D1" s="105"/>
      <c r="E1" s="105"/>
      <c r="F1" s="105"/>
      <c r="G1" s="105"/>
      <c r="H1" s="105"/>
      <c r="I1" s="105"/>
      <c r="J1" s="105"/>
    </row>
    <row r="2" spans="1:11" ht="15.75" x14ac:dyDescent="0.25">
      <c r="C2" s="106" t="s">
        <v>41</v>
      </c>
      <c r="D2" s="106"/>
      <c r="E2" s="106"/>
      <c r="F2" s="106"/>
      <c r="G2" s="106"/>
      <c r="H2" s="106"/>
      <c r="I2" s="106"/>
      <c r="J2" s="106"/>
    </row>
    <row r="3" spans="1:11" ht="15.75" x14ac:dyDescent="0.25">
      <c r="C3" s="57"/>
      <c r="D3" s="57"/>
      <c r="E3" s="57"/>
      <c r="F3" s="57"/>
      <c r="G3" s="57"/>
      <c r="H3" s="57"/>
      <c r="I3" s="57"/>
      <c r="J3" s="13"/>
    </row>
    <row r="4" spans="1:11" ht="15.75" x14ac:dyDescent="0.25">
      <c r="B4" s="61" t="s">
        <v>82</v>
      </c>
      <c r="C4" s="94" t="str">
        <f>'Начислено налога - всего'!C5</f>
        <v>123456789012</v>
      </c>
      <c r="D4" s="57"/>
      <c r="E4" s="57"/>
      <c r="F4" s="57"/>
      <c r="G4" s="57"/>
      <c r="H4" s="57"/>
      <c r="I4" s="57"/>
      <c r="J4" s="13"/>
    </row>
    <row r="5" spans="1:11" ht="15.75" x14ac:dyDescent="0.25">
      <c r="B5" s="61" t="s">
        <v>83</v>
      </c>
      <c r="C5" s="94" t="str">
        <f>'Начислено налога - всего'!C6</f>
        <v>ТОО "ХХХ"</v>
      </c>
      <c r="D5" s="57"/>
      <c r="E5" s="57"/>
      <c r="F5" s="57"/>
      <c r="G5" s="57"/>
      <c r="H5" s="57"/>
      <c r="I5" s="57"/>
      <c r="J5" s="13"/>
    </row>
    <row r="6" spans="1:11" ht="15.75" x14ac:dyDescent="0.25">
      <c r="B6" s="61" t="s">
        <v>84</v>
      </c>
      <c r="C6" s="94">
        <f>'Начислено налога - всего'!C7</f>
        <v>2015</v>
      </c>
      <c r="D6" s="57"/>
      <c r="E6" s="57"/>
      <c r="F6" s="57"/>
      <c r="G6" s="57"/>
      <c r="H6" s="57"/>
      <c r="I6" s="57"/>
      <c r="J6" s="13"/>
    </row>
    <row r="8" spans="1:11" ht="15" customHeight="1" x14ac:dyDescent="0.25">
      <c r="B8" s="59" t="s">
        <v>9</v>
      </c>
      <c r="C8" s="60">
        <v>1982</v>
      </c>
      <c r="D8" s="1"/>
    </row>
    <row r="10" spans="1:11" ht="110.25" x14ac:dyDescent="0.25">
      <c r="A10" s="14" t="s">
        <v>46</v>
      </c>
      <c r="B10" s="14" t="s">
        <v>42</v>
      </c>
      <c r="C10" s="14" t="s">
        <v>8</v>
      </c>
      <c r="D10" s="14" t="s">
        <v>10</v>
      </c>
      <c r="E10" s="87" t="s">
        <v>43</v>
      </c>
      <c r="F10" s="14" t="s">
        <v>16</v>
      </c>
      <c r="G10" s="87" t="s">
        <v>38</v>
      </c>
      <c r="H10" s="87" t="s">
        <v>39</v>
      </c>
      <c r="I10" s="87" t="s">
        <v>99</v>
      </c>
      <c r="J10" s="14" t="s">
        <v>17</v>
      </c>
    </row>
    <row r="11" spans="1:11" ht="15.75" x14ac:dyDescent="0.25">
      <c r="A11" s="24">
        <v>1</v>
      </c>
      <c r="B11" s="2">
        <v>2</v>
      </c>
      <c r="C11" s="2">
        <v>3</v>
      </c>
      <c r="D11" s="2">
        <v>4</v>
      </c>
      <c r="E11" s="88">
        <v>5</v>
      </c>
      <c r="F11" s="2">
        <v>6</v>
      </c>
      <c r="G11" s="88">
        <v>7</v>
      </c>
      <c r="H11" s="88">
        <v>8</v>
      </c>
      <c r="I11" s="88">
        <v>9</v>
      </c>
      <c r="J11" s="2">
        <v>10</v>
      </c>
    </row>
    <row r="12" spans="1:11" ht="15.75" x14ac:dyDescent="0.25">
      <c r="A12" s="23"/>
      <c r="B12" s="4" t="s">
        <v>44</v>
      </c>
      <c r="C12" s="41"/>
      <c r="D12" s="42"/>
      <c r="E12" s="34"/>
      <c r="F12" s="43"/>
      <c r="G12" s="97"/>
      <c r="H12" s="97"/>
      <c r="I12" s="34"/>
      <c r="J12" s="43"/>
      <c r="K12" s="16"/>
    </row>
    <row r="13" spans="1:11" ht="15.75" x14ac:dyDescent="0.25">
      <c r="A13" s="23">
        <v>1</v>
      </c>
      <c r="B13" s="86"/>
      <c r="C13" s="18">
        <v>1</v>
      </c>
      <c r="D13" s="19">
        <f t="shared" ref="D13:D15" si="0">$C$8*C13</f>
        <v>1982</v>
      </c>
      <c r="E13" s="89"/>
      <c r="F13" s="20">
        <f t="shared" ref="F13:F15" si="1">IF(E13=0,0,IF(E13&gt;0,IF(E13&lt;=55,D13,"ошибка в гр.5"),"ошибка в гр.5"))</f>
        <v>0</v>
      </c>
      <c r="G13" s="96"/>
      <c r="H13" s="96"/>
      <c r="I13" s="89"/>
      <c r="J13" s="21">
        <f t="shared" ref="J13:J15" si="2">IF(I13&gt;=0,IF(I13&lt;=12,ROUND(F13/12*I13,0),"ошибка в гр.9"),"ошибка в гр.9")</f>
        <v>0</v>
      </c>
      <c r="K13" s="16"/>
    </row>
    <row r="14" spans="1:11" ht="15.75" x14ac:dyDescent="0.25">
      <c r="A14" s="23">
        <v>2</v>
      </c>
      <c r="B14" s="86"/>
      <c r="C14" s="18">
        <v>1</v>
      </c>
      <c r="D14" s="19">
        <f t="shared" si="0"/>
        <v>1982</v>
      </c>
      <c r="E14" s="89"/>
      <c r="F14" s="20">
        <f t="shared" si="1"/>
        <v>0</v>
      </c>
      <c r="G14" s="96"/>
      <c r="H14" s="96"/>
      <c r="I14" s="89"/>
      <c r="J14" s="21">
        <f t="shared" si="2"/>
        <v>0</v>
      </c>
      <c r="K14" s="16"/>
    </row>
    <row r="15" spans="1:11" ht="15.75" x14ac:dyDescent="0.25">
      <c r="A15" s="23">
        <v>3</v>
      </c>
      <c r="B15" s="86"/>
      <c r="C15" s="18">
        <v>1</v>
      </c>
      <c r="D15" s="19">
        <f t="shared" si="0"/>
        <v>1982</v>
      </c>
      <c r="E15" s="89"/>
      <c r="F15" s="20">
        <f t="shared" si="1"/>
        <v>0</v>
      </c>
      <c r="G15" s="96"/>
      <c r="H15" s="96"/>
      <c r="I15" s="89"/>
      <c r="J15" s="21">
        <f t="shared" si="2"/>
        <v>0</v>
      </c>
      <c r="K15" s="16"/>
    </row>
    <row r="16" spans="1:11" ht="15.75" x14ac:dyDescent="0.25">
      <c r="A16" s="23"/>
      <c r="B16" s="45" t="s">
        <v>89</v>
      </c>
      <c r="C16" s="75"/>
      <c r="D16" s="76"/>
      <c r="E16" s="71"/>
      <c r="F16" s="77"/>
      <c r="G16" s="98"/>
      <c r="H16" s="98"/>
      <c r="I16" s="44">
        <f>SUM(I13:I15)</f>
        <v>0</v>
      </c>
      <c r="J16" s="44">
        <f>SUM(J13:J15)</f>
        <v>0</v>
      </c>
      <c r="K16" s="16"/>
    </row>
    <row r="17" spans="1:10" ht="15.75" x14ac:dyDescent="0.25">
      <c r="A17" s="23"/>
      <c r="B17" s="4" t="s">
        <v>45</v>
      </c>
      <c r="C17" s="41"/>
      <c r="D17" s="42"/>
      <c r="E17" s="34"/>
      <c r="F17" s="43"/>
      <c r="G17" s="97"/>
      <c r="H17" s="97"/>
      <c r="I17" s="34"/>
      <c r="J17" s="43"/>
    </row>
    <row r="18" spans="1:10" ht="15.75" x14ac:dyDescent="0.25">
      <c r="A18" s="23">
        <v>1</v>
      </c>
      <c r="B18" s="86"/>
      <c r="C18" s="18">
        <v>10</v>
      </c>
      <c r="D18" s="19">
        <f t="shared" ref="D18:D20" si="3">$C$8*C18</f>
        <v>19820</v>
      </c>
      <c r="E18" s="89"/>
      <c r="F18" s="20">
        <f>IF(E18=0,0,IF(E18&gt;55,D18,"ошибка в гр.5"))</f>
        <v>0</v>
      </c>
      <c r="G18" s="96"/>
      <c r="H18" s="96"/>
      <c r="I18" s="89"/>
      <c r="J18" s="21">
        <f>IF(I18&gt;=0,IF(I18&lt;=12,ROUND(F18/12*I18,0),"ошибка в гр.9"),"ошибка в гр.9")</f>
        <v>0</v>
      </c>
    </row>
    <row r="19" spans="1:10" ht="15.75" x14ac:dyDescent="0.25">
      <c r="A19" s="23">
        <v>2</v>
      </c>
      <c r="B19" s="86"/>
      <c r="C19" s="18">
        <v>10</v>
      </c>
      <c r="D19" s="19">
        <f t="shared" si="3"/>
        <v>19820</v>
      </c>
      <c r="E19" s="89"/>
      <c r="F19" s="20">
        <f t="shared" ref="F19:F20" si="4">IF(E19=0,0,IF(E19&gt;55,D19,"ошибка в гр.5"))</f>
        <v>0</v>
      </c>
      <c r="G19" s="96"/>
      <c r="H19" s="96"/>
      <c r="I19" s="89"/>
      <c r="J19" s="21">
        <f>IF(I19&gt;=0,IF(I19&lt;=12,ROUND(F19/12*I19,0),"ошибка в гр.9"),"ошибка в гр.9")</f>
        <v>0</v>
      </c>
    </row>
    <row r="20" spans="1:10" ht="15.75" x14ac:dyDescent="0.25">
      <c r="A20" s="23">
        <v>3</v>
      </c>
      <c r="B20" s="86"/>
      <c r="C20" s="18">
        <v>10</v>
      </c>
      <c r="D20" s="19">
        <f t="shared" si="3"/>
        <v>19820</v>
      </c>
      <c r="E20" s="89"/>
      <c r="F20" s="20">
        <f t="shared" si="4"/>
        <v>0</v>
      </c>
      <c r="G20" s="96"/>
      <c r="H20" s="96"/>
      <c r="I20" s="89"/>
      <c r="J20" s="21">
        <f>IF(I20&gt;=0,IF(I20&lt;=12,ROUND(F20/12*I20,0),"ошибка в гр.9"),"ошибка в гр.9")</f>
        <v>0</v>
      </c>
    </row>
    <row r="21" spans="1:10" ht="15.75" x14ac:dyDescent="0.25">
      <c r="A21" s="23"/>
      <c r="B21" s="45" t="s">
        <v>89</v>
      </c>
      <c r="C21" s="75"/>
      <c r="D21" s="76"/>
      <c r="E21" s="71"/>
      <c r="F21" s="77"/>
      <c r="G21" s="98"/>
      <c r="H21" s="98"/>
      <c r="I21" s="44">
        <f>SUM(I18:I20)</f>
        <v>0</v>
      </c>
      <c r="J21" s="44">
        <f>SUM(J18:J20)</f>
        <v>0</v>
      </c>
    </row>
    <row r="22" spans="1:10" ht="15.75" x14ac:dyDescent="0.25">
      <c r="A22" s="23"/>
      <c r="B22" s="36" t="s">
        <v>75</v>
      </c>
      <c r="C22" s="41"/>
      <c r="D22" s="42"/>
      <c r="E22" s="34"/>
      <c r="F22" s="43"/>
      <c r="G22" s="97"/>
      <c r="H22" s="97"/>
      <c r="I22" s="34"/>
      <c r="J22" s="44">
        <f>J16+J21</f>
        <v>0</v>
      </c>
    </row>
    <row r="24" spans="1:10" x14ac:dyDescent="0.25">
      <c r="B24" s="58" t="s">
        <v>85</v>
      </c>
      <c r="D24" s="63"/>
      <c r="E24" s="63"/>
      <c r="F24" s="63"/>
    </row>
    <row r="25" spans="1:10" x14ac:dyDescent="0.25">
      <c r="B25" s="58" t="s">
        <v>86</v>
      </c>
      <c r="D25" s="64"/>
      <c r="E25" s="64"/>
      <c r="F25" s="64"/>
    </row>
    <row r="26" spans="1:10" x14ac:dyDescent="0.25">
      <c r="B26" s="58" t="s">
        <v>87</v>
      </c>
      <c r="C26" s="32"/>
      <c r="D26" s="64"/>
      <c r="E26" s="64"/>
      <c r="F26" s="64"/>
    </row>
    <row r="27" spans="1:10" x14ac:dyDescent="0.25">
      <c r="B27" s="58" t="s">
        <v>88</v>
      </c>
      <c r="C27" s="32"/>
      <c r="D27" s="64"/>
      <c r="E27" s="64"/>
      <c r="F27" s="64"/>
    </row>
  </sheetData>
  <mergeCells count="2">
    <mergeCell ref="C1:J1"/>
    <mergeCell ref="C2:J2"/>
  </mergeCells>
  <pageMargins left="0.39370078740157483" right="0.39370078740157483" top="0.74803149606299213" bottom="0.39370078740157483" header="0.31496062992125984" footer="0.31496062992125984"/>
  <pageSetup paperSize="9" scale="82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37"/>
  <sheetViews>
    <sheetView topLeftCell="B16" workbookViewId="0">
      <selection activeCell="I10" sqref="I10"/>
    </sheetView>
  </sheetViews>
  <sheetFormatPr defaultRowHeight="15" x14ac:dyDescent="0.25"/>
  <cols>
    <col min="1" max="1" width="4" customWidth="1"/>
    <col min="2" max="2" width="46" customWidth="1"/>
    <col min="3" max="3" width="12.85546875" customWidth="1"/>
    <col min="4" max="4" width="13" customWidth="1"/>
    <col min="5" max="5" width="15.5703125" customWidth="1"/>
    <col min="6" max="8" width="14.140625" customWidth="1"/>
    <col min="9" max="9" width="16.7109375" customWidth="1"/>
    <col min="10" max="10" width="17.28515625" customWidth="1"/>
  </cols>
  <sheetData>
    <row r="1" spans="1:11" ht="31.5" x14ac:dyDescent="0.25">
      <c r="B1" s="66" t="s">
        <v>73</v>
      </c>
      <c r="C1" s="104" t="s">
        <v>71</v>
      </c>
      <c r="D1" s="105"/>
      <c r="E1" s="105"/>
      <c r="F1" s="105"/>
      <c r="G1" s="105"/>
      <c r="H1" s="105"/>
      <c r="I1" s="105"/>
      <c r="J1" s="105"/>
    </row>
    <row r="2" spans="1:11" ht="15.75" x14ac:dyDescent="0.25">
      <c r="C2" s="106" t="s">
        <v>47</v>
      </c>
      <c r="D2" s="106"/>
      <c r="E2" s="106"/>
      <c r="F2" s="106"/>
      <c r="G2" s="106"/>
      <c r="H2" s="106"/>
      <c r="I2" s="106"/>
      <c r="J2" s="106"/>
    </row>
    <row r="3" spans="1:11" ht="15.75" x14ac:dyDescent="0.25">
      <c r="C3" s="57"/>
      <c r="D3" s="57"/>
      <c r="E3" s="57"/>
      <c r="F3" s="57"/>
      <c r="G3" s="57"/>
      <c r="H3" s="57"/>
      <c r="I3" s="57"/>
      <c r="J3" s="13"/>
    </row>
    <row r="4" spans="1:11" ht="15.75" x14ac:dyDescent="0.25">
      <c r="B4" s="61" t="s">
        <v>82</v>
      </c>
      <c r="C4" s="94" t="str">
        <f>'Начислено налога - всего'!C5</f>
        <v>123456789012</v>
      </c>
      <c r="D4" s="57"/>
      <c r="E4" s="57"/>
      <c r="F4" s="57"/>
      <c r="G4" s="57"/>
      <c r="H4" s="57"/>
      <c r="I4" s="57"/>
      <c r="J4" s="13"/>
    </row>
    <row r="5" spans="1:11" ht="15.75" x14ac:dyDescent="0.25">
      <c r="B5" s="61" t="s">
        <v>83</v>
      </c>
      <c r="C5" s="94" t="str">
        <f>'Начислено налога - всего'!C6</f>
        <v>ТОО "ХХХ"</v>
      </c>
      <c r="D5" s="57"/>
      <c r="E5" s="57"/>
      <c r="F5" s="57"/>
      <c r="G5" s="57"/>
      <c r="H5" s="57"/>
      <c r="I5" s="57"/>
      <c r="J5" s="13"/>
    </row>
    <row r="6" spans="1:11" ht="15.75" x14ac:dyDescent="0.25">
      <c r="B6" s="61" t="s">
        <v>84</v>
      </c>
      <c r="C6" s="94">
        <f>'Начислено налога - всего'!C7</f>
        <v>2015</v>
      </c>
      <c r="D6" s="57"/>
      <c r="E6" s="57"/>
      <c r="F6" s="57"/>
      <c r="G6" s="57"/>
      <c r="H6" s="57"/>
      <c r="I6" s="57"/>
      <c r="J6" s="13"/>
    </row>
    <row r="8" spans="1:11" ht="16.5" customHeight="1" x14ac:dyDescent="0.25">
      <c r="B8" s="11" t="s">
        <v>9</v>
      </c>
      <c r="C8" s="10">
        <v>1982</v>
      </c>
      <c r="D8" s="1"/>
    </row>
    <row r="10" spans="1:11" ht="110.25" x14ac:dyDescent="0.25">
      <c r="A10" s="14" t="s">
        <v>46</v>
      </c>
      <c r="B10" s="14" t="s">
        <v>48</v>
      </c>
      <c r="C10" s="14" t="s">
        <v>8</v>
      </c>
      <c r="D10" s="14" t="s">
        <v>10</v>
      </c>
      <c r="E10" s="87" t="s">
        <v>49</v>
      </c>
      <c r="F10" s="14" t="s">
        <v>16</v>
      </c>
      <c r="G10" s="87" t="s">
        <v>38</v>
      </c>
      <c r="H10" s="87" t="s">
        <v>39</v>
      </c>
      <c r="I10" s="87" t="s">
        <v>99</v>
      </c>
      <c r="J10" s="14" t="s">
        <v>17</v>
      </c>
    </row>
    <row r="11" spans="1:11" ht="15.75" x14ac:dyDescent="0.25">
      <c r="A11" s="24">
        <v>1</v>
      </c>
      <c r="B11" s="2">
        <v>2</v>
      </c>
      <c r="C11" s="2">
        <v>3</v>
      </c>
      <c r="D11" s="2">
        <v>4</v>
      </c>
      <c r="E11" s="88">
        <v>5</v>
      </c>
      <c r="F11" s="2">
        <v>6</v>
      </c>
      <c r="G11" s="88">
        <v>7</v>
      </c>
      <c r="H11" s="88">
        <v>8</v>
      </c>
      <c r="I11" s="88">
        <v>9</v>
      </c>
      <c r="J11" s="2">
        <v>10</v>
      </c>
    </row>
    <row r="12" spans="1:11" ht="15.75" x14ac:dyDescent="0.25">
      <c r="A12" s="23"/>
      <c r="B12" s="4" t="s">
        <v>50</v>
      </c>
      <c r="C12" s="41"/>
      <c r="D12" s="42"/>
      <c r="E12" s="34"/>
      <c r="F12" s="43"/>
      <c r="G12" s="97"/>
      <c r="H12" s="97"/>
      <c r="I12" s="34"/>
      <c r="J12" s="43"/>
      <c r="K12" s="16"/>
    </row>
    <row r="13" spans="1:11" ht="15.75" x14ac:dyDescent="0.25">
      <c r="A13" s="23">
        <v>1</v>
      </c>
      <c r="B13" s="86"/>
      <c r="C13" s="18">
        <v>6</v>
      </c>
      <c r="D13" s="19">
        <f t="shared" ref="D13:D15" si="0">$C$8*C13</f>
        <v>11892</v>
      </c>
      <c r="E13" s="89"/>
      <c r="F13" s="20">
        <f t="shared" ref="F13:F15" si="1">IF(E13=0,0,IF(E13&gt;0,IF(E13&lt;=160,D13,"ошибка в гр.5"),"ошибка в гр.5"))</f>
        <v>0</v>
      </c>
      <c r="G13" s="96"/>
      <c r="H13" s="96"/>
      <c r="I13" s="89"/>
      <c r="J13" s="21">
        <f t="shared" ref="J13:J15" si="2">IF(I13&gt;=0,IF(I13&lt;=12,ROUND(F13/12*I13,0),"ошибка в гр.9"),"ошибка в гр.9")</f>
        <v>0</v>
      </c>
      <c r="K13" s="16"/>
    </row>
    <row r="14" spans="1:11" ht="15.75" x14ac:dyDescent="0.25">
      <c r="A14" s="23">
        <v>2</v>
      </c>
      <c r="B14" s="86"/>
      <c r="C14" s="18">
        <v>6</v>
      </c>
      <c r="D14" s="19">
        <f t="shared" si="0"/>
        <v>11892</v>
      </c>
      <c r="E14" s="89"/>
      <c r="F14" s="20">
        <f t="shared" si="1"/>
        <v>0</v>
      </c>
      <c r="G14" s="96"/>
      <c r="H14" s="96"/>
      <c r="I14" s="89"/>
      <c r="J14" s="21">
        <f t="shared" si="2"/>
        <v>0</v>
      </c>
      <c r="K14" s="16"/>
    </row>
    <row r="15" spans="1:11" ht="15.75" x14ac:dyDescent="0.25">
      <c r="A15" s="23">
        <v>3</v>
      </c>
      <c r="B15" s="86"/>
      <c r="C15" s="18">
        <v>6</v>
      </c>
      <c r="D15" s="19">
        <f t="shared" si="0"/>
        <v>11892</v>
      </c>
      <c r="E15" s="89"/>
      <c r="F15" s="20">
        <f t="shared" si="1"/>
        <v>0</v>
      </c>
      <c r="G15" s="96"/>
      <c r="H15" s="96"/>
      <c r="I15" s="89"/>
      <c r="J15" s="21">
        <f t="shared" si="2"/>
        <v>0</v>
      </c>
      <c r="K15" s="16"/>
    </row>
    <row r="16" spans="1:11" ht="15.75" x14ac:dyDescent="0.25">
      <c r="A16" s="23"/>
      <c r="B16" s="45" t="s">
        <v>89</v>
      </c>
      <c r="C16" s="75"/>
      <c r="D16" s="76"/>
      <c r="E16" s="71"/>
      <c r="F16" s="77"/>
      <c r="G16" s="98"/>
      <c r="H16" s="98"/>
      <c r="I16" s="44">
        <f>SUM(I13:I15)</f>
        <v>0</v>
      </c>
      <c r="J16" s="44">
        <f>SUM(J13:J15)</f>
        <v>0</v>
      </c>
      <c r="K16" s="16"/>
    </row>
    <row r="17" spans="1:11" ht="15.75" x14ac:dyDescent="0.25">
      <c r="A17" s="23"/>
      <c r="B17" s="4" t="s">
        <v>51</v>
      </c>
      <c r="C17" s="41"/>
      <c r="D17" s="42"/>
      <c r="E17" s="34"/>
      <c r="F17" s="43"/>
      <c r="G17" s="97"/>
      <c r="H17" s="97"/>
      <c r="I17" s="34"/>
      <c r="J17" s="43"/>
      <c r="K17" s="16"/>
    </row>
    <row r="18" spans="1:11" ht="15.75" x14ac:dyDescent="0.25">
      <c r="A18" s="23">
        <v>1</v>
      </c>
      <c r="B18" s="86"/>
      <c r="C18" s="18">
        <v>18</v>
      </c>
      <c r="D18" s="19">
        <f t="shared" ref="D18:D30" si="3">$C$8*C18</f>
        <v>35676</v>
      </c>
      <c r="E18" s="89"/>
      <c r="F18" s="20">
        <f>IF(E18=0,0,IF(E18&gt;160,IF(E18&lt;=500,D18,"ошибка в гр.5"),"ошибка в гр.5"))</f>
        <v>0</v>
      </c>
      <c r="G18" s="96"/>
      <c r="H18" s="96"/>
      <c r="I18" s="89"/>
      <c r="J18" s="21">
        <f t="shared" ref="J18:J30" si="4">IF(I18&gt;=0,IF(I18&lt;=12,ROUND(F18/12*I18,0),"ошибка в гр.9"),"ошибка в гр.9")</f>
        <v>0</v>
      </c>
      <c r="K18" s="16"/>
    </row>
    <row r="19" spans="1:11" ht="15.75" x14ac:dyDescent="0.25">
      <c r="A19" s="23">
        <v>2</v>
      </c>
      <c r="B19" s="86"/>
      <c r="C19" s="18">
        <v>18</v>
      </c>
      <c r="D19" s="19">
        <f t="shared" si="3"/>
        <v>35676</v>
      </c>
      <c r="E19" s="89"/>
      <c r="F19" s="20">
        <f t="shared" ref="F19:F20" si="5">IF(E19=0,0,IF(E19&gt;160,IF(E19&lt;=500,D19,"ошибка в гр.5"),"ошибка в гр.5"))</f>
        <v>0</v>
      </c>
      <c r="G19" s="96"/>
      <c r="H19" s="96"/>
      <c r="I19" s="89"/>
      <c r="J19" s="21">
        <f t="shared" si="4"/>
        <v>0</v>
      </c>
      <c r="K19" s="16"/>
    </row>
    <row r="20" spans="1:11" ht="15.75" x14ac:dyDescent="0.25">
      <c r="A20" s="23">
        <v>3</v>
      </c>
      <c r="B20" s="86"/>
      <c r="C20" s="18">
        <v>18</v>
      </c>
      <c r="D20" s="19">
        <f t="shared" si="3"/>
        <v>35676</v>
      </c>
      <c r="E20" s="89"/>
      <c r="F20" s="20">
        <f t="shared" si="5"/>
        <v>0</v>
      </c>
      <c r="G20" s="96"/>
      <c r="H20" s="96"/>
      <c r="I20" s="89"/>
      <c r="J20" s="21">
        <f t="shared" si="4"/>
        <v>0</v>
      </c>
      <c r="K20" s="16"/>
    </row>
    <row r="21" spans="1:11" ht="15.75" x14ac:dyDescent="0.25">
      <c r="A21" s="23"/>
      <c r="B21" s="45" t="s">
        <v>89</v>
      </c>
      <c r="C21" s="75"/>
      <c r="D21" s="76"/>
      <c r="E21" s="71"/>
      <c r="F21" s="77"/>
      <c r="G21" s="98"/>
      <c r="H21" s="98"/>
      <c r="I21" s="44">
        <f>SUM(I18:I20)</f>
        <v>0</v>
      </c>
      <c r="J21" s="44">
        <f>SUM(J18:J20)</f>
        <v>0</v>
      </c>
      <c r="K21" s="16"/>
    </row>
    <row r="22" spans="1:11" ht="15.75" x14ac:dyDescent="0.25">
      <c r="A22" s="23"/>
      <c r="B22" s="4" t="s">
        <v>52</v>
      </c>
      <c r="C22" s="41"/>
      <c r="D22" s="42"/>
      <c r="E22" s="34"/>
      <c r="F22" s="43"/>
      <c r="G22" s="97"/>
      <c r="H22" s="97"/>
      <c r="I22" s="34"/>
      <c r="J22" s="43"/>
      <c r="K22" s="16"/>
    </row>
    <row r="23" spans="1:11" ht="15.75" x14ac:dyDescent="0.25">
      <c r="A23" s="23">
        <v>1</v>
      </c>
      <c r="B23" s="86"/>
      <c r="C23" s="18">
        <v>32</v>
      </c>
      <c r="D23" s="19">
        <f t="shared" si="3"/>
        <v>63424</v>
      </c>
      <c r="E23" s="89"/>
      <c r="F23" s="20">
        <f>IF(E23=0,0,IF(E23&gt;500,IF(E23&lt;=1000,D23,"ошибка в гр.5"),"ошибка в гр.5"))</f>
        <v>0</v>
      </c>
      <c r="G23" s="96"/>
      <c r="H23" s="96"/>
      <c r="I23" s="89"/>
      <c r="J23" s="21">
        <f t="shared" si="4"/>
        <v>0</v>
      </c>
      <c r="K23" s="16"/>
    </row>
    <row r="24" spans="1:11" ht="15.75" x14ac:dyDescent="0.25">
      <c r="A24" s="23">
        <v>2</v>
      </c>
      <c r="B24" s="86"/>
      <c r="C24" s="18">
        <v>32</v>
      </c>
      <c r="D24" s="19">
        <f t="shared" si="3"/>
        <v>63424</v>
      </c>
      <c r="E24" s="89"/>
      <c r="F24" s="20">
        <f t="shared" ref="F24:F25" si="6">IF(E24=0,0,IF(E24&gt;500,IF(E24&lt;=1000,D24,"ошибка в гр.5"),"ошибка в гр.5"))</f>
        <v>0</v>
      </c>
      <c r="G24" s="96"/>
      <c r="H24" s="96"/>
      <c r="I24" s="89"/>
      <c r="J24" s="21">
        <f t="shared" si="4"/>
        <v>0</v>
      </c>
      <c r="K24" s="16"/>
    </row>
    <row r="25" spans="1:11" ht="15.75" x14ac:dyDescent="0.25">
      <c r="A25" s="23">
        <v>3</v>
      </c>
      <c r="B25" s="86"/>
      <c r="C25" s="18">
        <v>32</v>
      </c>
      <c r="D25" s="19">
        <f t="shared" si="3"/>
        <v>63424</v>
      </c>
      <c r="E25" s="89"/>
      <c r="F25" s="20">
        <f t="shared" si="6"/>
        <v>0</v>
      </c>
      <c r="G25" s="96"/>
      <c r="H25" s="96"/>
      <c r="I25" s="89"/>
      <c r="J25" s="21">
        <f t="shared" si="4"/>
        <v>0</v>
      </c>
      <c r="K25" s="16"/>
    </row>
    <row r="26" spans="1:11" ht="15.75" x14ac:dyDescent="0.25">
      <c r="A26" s="23"/>
      <c r="B26" s="45" t="s">
        <v>89</v>
      </c>
      <c r="C26" s="75"/>
      <c r="D26" s="76"/>
      <c r="E26" s="71"/>
      <c r="F26" s="77"/>
      <c r="G26" s="98"/>
      <c r="H26" s="98"/>
      <c r="I26" s="44">
        <f>SUM(I23:I25)</f>
        <v>0</v>
      </c>
      <c r="J26" s="44">
        <f>SUM(J23:J25)</f>
        <v>0</v>
      </c>
      <c r="K26" s="16"/>
    </row>
    <row r="27" spans="1:11" ht="15.75" x14ac:dyDescent="0.25">
      <c r="A27" s="23"/>
      <c r="B27" s="4" t="s">
        <v>53</v>
      </c>
      <c r="C27" s="41"/>
      <c r="D27" s="42"/>
      <c r="E27" s="34"/>
      <c r="F27" s="43"/>
      <c r="G27" s="97"/>
      <c r="H27" s="97"/>
      <c r="I27" s="34"/>
      <c r="J27" s="43"/>
    </row>
    <row r="28" spans="1:11" ht="15.75" x14ac:dyDescent="0.25">
      <c r="A28" s="23">
        <v>1</v>
      </c>
      <c r="B28" s="86"/>
      <c r="C28" s="18">
        <v>55</v>
      </c>
      <c r="D28" s="19">
        <f t="shared" si="3"/>
        <v>109010</v>
      </c>
      <c r="E28" s="89"/>
      <c r="F28" s="20">
        <f>IF(E28=0,0,IF(E28&gt;1000,D28,"ошибка в гр.5"))</f>
        <v>0</v>
      </c>
      <c r="G28" s="96"/>
      <c r="H28" s="96"/>
      <c r="I28" s="89"/>
      <c r="J28" s="21">
        <f t="shared" si="4"/>
        <v>0</v>
      </c>
    </row>
    <row r="29" spans="1:11" ht="15.75" x14ac:dyDescent="0.25">
      <c r="A29" s="23">
        <v>2</v>
      </c>
      <c r="B29" s="86"/>
      <c r="C29" s="18">
        <v>55</v>
      </c>
      <c r="D29" s="19">
        <f t="shared" si="3"/>
        <v>109010</v>
      </c>
      <c r="E29" s="89"/>
      <c r="F29" s="20">
        <f t="shared" ref="F29:F30" si="7">IF(E29=0,0,IF(E29&gt;1000,D29,"ошибка в гр.5"))</f>
        <v>0</v>
      </c>
      <c r="G29" s="96"/>
      <c r="H29" s="96"/>
      <c r="I29" s="89"/>
      <c r="J29" s="21">
        <f t="shared" si="4"/>
        <v>0</v>
      </c>
    </row>
    <row r="30" spans="1:11" ht="15.75" x14ac:dyDescent="0.25">
      <c r="A30" s="23">
        <v>3</v>
      </c>
      <c r="B30" s="86"/>
      <c r="C30" s="18">
        <v>55</v>
      </c>
      <c r="D30" s="19">
        <f t="shared" si="3"/>
        <v>109010</v>
      </c>
      <c r="E30" s="89"/>
      <c r="F30" s="20">
        <f t="shared" si="7"/>
        <v>0</v>
      </c>
      <c r="G30" s="96"/>
      <c r="H30" s="96"/>
      <c r="I30" s="89"/>
      <c r="J30" s="21">
        <f t="shared" si="4"/>
        <v>0</v>
      </c>
    </row>
    <row r="31" spans="1:11" ht="15.75" x14ac:dyDescent="0.25">
      <c r="A31" s="23"/>
      <c r="B31" s="45" t="s">
        <v>89</v>
      </c>
      <c r="C31" s="75"/>
      <c r="D31" s="76"/>
      <c r="E31" s="71"/>
      <c r="F31" s="77"/>
      <c r="G31" s="98"/>
      <c r="H31" s="98"/>
      <c r="I31" s="44">
        <f>SUM(I28:I30)</f>
        <v>0</v>
      </c>
      <c r="J31" s="44">
        <f>SUM(J28:J30)</f>
        <v>0</v>
      </c>
    </row>
    <row r="32" spans="1:11" ht="15.75" x14ac:dyDescent="0.25">
      <c r="A32" s="23"/>
      <c r="B32" s="36" t="s">
        <v>75</v>
      </c>
      <c r="C32" s="41"/>
      <c r="D32" s="42"/>
      <c r="E32" s="34"/>
      <c r="F32" s="43"/>
      <c r="G32" s="97"/>
      <c r="H32" s="97"/>
      <c r="I32" s="34"/>
      <c r="J32" s="44">
        <f>J16+J21+J26+J31</f>
        <v>0</v>
      </c>
    </row>
    <row r="34" spans="2:6" x14ac:dyDescent="0.25">
      <c r="B34" s="58" t="s">
        <v>85</v>
      </c>
      <c r="D34" s="63"/>
      <c r="E34" s="63"/>
      <c r="F34" s="63"/>
    </row>
    <row r="35" spans="2:6" x14ac:dyDescent="0.25">
      <c r="B35" s="58" t="s">
        <v>86</v>
      </c>
      <c r="D35" s="64"/>
      <c r="E35" s="64"/>
      <c r="F35" s="64"/>
    </row>
    <row r="36" spans="2:6" x14ac:dyDescent="0.25">
      <c r="B36" s="58" t="s">
        <v>87</v>
      </c>
      <c r="C36" s="32"/>
      <c r="D36" s="64"/>
      <c r="E36" s="64"/>
      <c r="F36" s="64"/>
    </row>
    <row r="37" spans="2:6" x14ac:dyDescent="0.25">
      <c r="B37" s="58" t="s">
        <v>88</v>
      </c>
      <c r="C37" s="32"/>
      <c r="D37" s="64"/>
      <c r="E37" s="64"/>
      <c r="F37" s="64"/>
    </row>
  </sheetData>
  <mergeCells count="2">
    <mergeCell ref="C1:J1"/>
    <mergeCell ref="C2:J2"/>
  </mergeCells>
  <pageMargins left="0.39370078740157483" right="0.39370078740157483" top="0.74803149606299213" bottom="0.39370078740157483" header="0.31496062992125984" footer="0.31496062992125984"/>
  <pageSetup paperSize="9" scale="78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51"/>
  <sheetViews>
    <sheetView topLeftCell="E28" workbookViewId="0">
      <selection activeCell="J10" sqref="J10"/>
    </sheetView>
  </sheetViews>
  <sheetFormatPr defaultRowHeight="15" x14ac:dyDescent="0.25"/>
  <cols>
    <col min="1" max="1" width="4.7109375" customWidth="1"/>
    <col min="2" max="2" width="46" customWidth="1"/>
    <col min="3" max="3" width="13.7109375" customWidth="1"/>
    <col min="4" max="5" width="13" customWidth="1"/>
    <col min="6" max="6" width="15.5703125" customWidth="1"/>
    <col min="7" max="9" width="14.140625" customWidth="1"/>
    <col min="10" max="10" width="16.7109375" customWidth="1"/>
    <col min="11" max="11" width="17.28515625" customWidth="1"/>
  </cols>
  <sheetData>
    <row r="1" spans="1:12" ht="31.5" x14ac:dyDescent="0.25">
      <c r="B1" s="66" t="s">
        <v>76</v>
      </c>
      <c r="C1" s="104" t="s">
        <v>71</v>
      </c>
      <c r="D1" s="105"/>
      <c r="E1" s="105"/>
      <c r="F1" s="105"/>
      <c r="G1" s="105"/>
      <c r="H1" s="105"/>
      <c r="I1" s="105"/>
      <c r="J1" s="105"/>
      <c r="K1" s="105"/>
    </row>
    <row r="2" spans="1:12" ht="15.75" x14ac:dyDescent="0.25">
      <c r="C2" s="106" t="s">
        <v>61</v>
      </c>
      <c r="D2" s="106"/>
      <c r="E2" s="106"/>
      <c r="F2" s="106"/>
      <c r="G2" s="106"/>
      <c r="H2" s="106"/>
      <c r="I2" s="106"/>
      <c r="J2" s="106"/>
      <c r="K2" s="106"/>
    </row>
    <row r="3" spans="1:12" ht="15.75" x14ac:dyDescent="0.25">
      <c r="C3" s="57"/>
      <c r="D3" s="57"/>
      <c r="E3" s="57"/>
      <c r="F3" s="57"/>
      <c r="G3" s="57"/>
      <c r="H3" s="57"/>
      <c r="I3" s="57"/>
      <c r="J3" s="57"/>
      <c r="K3" s="13"/>
    </row>
    <row r="4" spans="1:12" ht="15.75" x14ac:dyDescent="0.25">
      <c r="B4" s="61" t="s">
        <v>82</v>
      </c>
      <c r="C4" s="94" t="str">
        <f>'Начислено налога - всего'!C5</f>
        <v>123456789012</v>
      </c>
      <c r="D4" s="57"/>
      <c r="E4" s="57"/>
      <c r="F4" s="57"/>
      <c r="G4" s="57"/>
      <c r="H4" s="57"/>
      <c r="I4" s="57"/>
      <c r="J4" s="57"/>
      <c r="K4" s="13"/>
    </row>
    <row r="5" spans="1:12" ht="15.75" x14ac:dyDescent="0.25">
      <c r="B5" s="61" t="s">
        <v>83</v>
      </c>
      <c r="C5" s="94" t="str">
        <f>'Начислено налога - всего'!C6</f>
        <v>ТОО "ХХХ"</v>
      </c>
      <c r="D5" s="57"/>
      <c r="E5" s="57"/>
      <c r="F5" s="57"/>
      <c r="G5" s="57"/>
      <c r="H5" s="57"/>
      <c r="I5" s="57"/>
      <c r="J5" s="57"/>
      <c r="K5" s="13"/>
    </row>
    <row r="6" spans="1:12" ht="15.75" x14ac:dyDescent="0.25">
      <c r="B6" s="61" t="s">
        <v>84</v>
      </c>
      <c r="C6" s="94">
        <f>'Начислено налога - всего'!C7</f>
        <v>2015</v>
      </c>
      <c r="D6" s="57"/>
      <c r="E6" s="57"/>
      <c r="F6" s="57"/>
      <c r="G6" s="57"/>
      <c r="H6" s="57"/>
      <c r="I6" s="57"/>
      <c r="J6" s="57"/>
      <c r="K6" s="13"/>
    </row>
    <row r="8" spans="1:12" ht="16.5" customHeight="1" x14ac:dyDescent="0.25">
      <c r="B8" s="11" t="s">
        <v>9</v>
      </c>
      <c r="C8" s="10">
        <v>1982</v>
      </c>
      <c r="D8" s="1"/>
      <c r="E8" s="1"/>
    </row>
    <row r="10" spans="1:12" ht="110.25" x14ac:dyDescent="0.25">
      <c r="A10" s="14" t="s">
        <v>46</v>
      </c>
      <c r="B10" s="14" t="s">
        <v>62</v>
      </c>
      <c r="C10" s="14" t="s">
        <v>68</v>
      </c>
      <c r="D10" s="14" t="s">
        <v>10</v>
      </c>
      <c r="E10" s="14" t="s">
        <v>70</v>
      </c>
      <c r="F10" s="87" t="s">
        <v>69</v>
      </c>
      <c r="G10" s="14" t="s">
        <v>16</v>
      </c>
      <c r="H10" s="87" t="s">
        <v>38</v>
      </c>
      <c r="I10" s="87" t="s">
        <v>39</v>
      </c>
      <c r="J10" s="87" t="s">
        <v>99</v>
      </c>
      <c r="K10" s="14" t="s">
        <v>17</v>
      </c>
    </row>
    <row r="11" spans="1:12" ht="15.75" x14ac:dyDescent="0.25">
      <c r="A11" s="24">
        <v>1</v>
      </c>
      <c r="B11" s="2">
        <v>2</v>
      </c>
      <c r="C11" s="2">
        <v>3</v>
      </c>
      <c r="D11" s="2">
        <v>4</v>
      </c>
      <c r="E11" s="2">
        <v>5</v>
      </c>
      <c r="F11" s="88">
        <v>6</v>
      </c>
      <c r="G11" s="2">
        <v>7</v>
      </c>
      <c r="H11" s="88">
        <v>8</v>
      </c>
      <c r="I11" s="88">
        <v>9</v>
      </c>
      <c r="J11" s="88">
        <v>10</v>
      </c>
      <c r="K11" s="2">
        <v>11</v>
      </c>
    </row>
    <row r="12" spans="1:12" ht="30" customHeight="1" x14ac:dyDescent="0.25">
      <c r="A12" s="24"/>
      <c r="B12" s="107" t="s">
        <v>63</v>
      </c>
      <c r="C12" s="108"/>
      <c r="D12" s="108"/>
      <c r="E12" s="108"/>
      <c r="F12" s="108"/>
      <c r="G12" s="108"/>
      <c r="H12" s="108"/>
      <c r="I12" s="108"/>
      <c r="J12" s="108"/>
      <c r="K12" s="109"/>
    </row>
    <row r="13" spans="1:12" ht="15.75" x14ac:dyDescent="0.25">
      <c r="A13" s="23"/>
      <c r="B13" s="4" t="s">
        <v>64</v>
      </c>
      <c r="C13" s="46"/>
      <c r="D13" s="47"/>
      <c r="E13" s="48"/>
      <c r="F13" s="34"/>
      <c r="G13" s="43"/>
      <c r="H13" s="97"/>
      <c r="I13" s="97"/>
      <c r="J13" s="34"/>
      <c r="K13" s="43"/>
      <c r="L13" s="16"/>
    </row>
    <row r="14" spans="1:12" ht="15.75" x14ac:dyDescent="0.25">
      <c r="A14" s="23">
        <v>1</v>
      </c>
      <c r="B14" s="86"/>
      <c r="C14" s="29">
        <v>0.04</v>
      </c>
      <c r="D14" s="30">
        <f t="shared" ref="D14:D26" si="0">$C$8*C14</f>
        <v>79.28</v>
      </c>
      <c r="E14" s="31">
        <v>1</v>
      </c>
      <c r="F14" s="89"/>
      <c r="G14" s="20">
        <f t="shared" ref="G14:G16" si="1">IF(F14&gt;=0,ROUND(D14*F14*E14,0),"ошибка в гр.6")</f>
        <v>0</v>
      </c>
      <c r="H14" s="96"/>
      <c r="I14" s="96"/>
      <c r="J14" s="89"/>
      <c r="K14" s="21">
        <f t="shared" ref="K14:K26" si="2">IF(J14&gt;=0,IF(J14&lt;=12,ROUND(G14/12*J14,0),"ошибка в гр.10"),"ошибка в гр.10")</f>
        <v>0</v>
      </c>
      <c r="L14" s="16"/>
    </row>
    <row r="15" spans="1:12" ht="15.75" x14ac:dyDescent="0.25">
      <c r="A15" s="23">
        <v>2</v>
      </c>
      <c r="B15" s="86"/>
      <c r="C15" s="29">
        <v>0.04</v>
      </c>
      <c r="D15" s="30">
        <f t="shared" si="0"/>
        <v>79.28</v>
      </c>
      <c r="E15" s="31">
        <v>1</v>
      </c>
      <c r="F15" s="89"/>
      <c r="G15" s="20">
        <f t="shared" si="1"/>
        <v>0</v>
      </c>
      <c r="H15" s="96"/>
      <c r="I15" s="96"/>
      <c r="J15" s="89"/>
      <c r="K15" s="21">
        <f t="shared" si="2"/>
        <v>0</v>
      </c>
      <c r="L15" s="16"/>
    </row>
    <row r="16" spans="1:12" ht="15.75" x14ac:dyDescent="0.25">
      <c r="A16" s="23">
        <v>3</v>
      </c>
      <c r="B16" s="86"/>
      <c r="C16" s="29">
        <v>0.04</v>
      </c>
      <c r="D16" s="30">
        <f t="shared" si="0"/>
        <v>79.28</v>
      </c>
      <c r="E16" s="31">
        <v>1</v>
      </c>
      <c r="F16" s="89"/>
      <c r="G16" s="20">
        <f t="shared" si="1"/>
        <v>0</v>
      </c>
      <c r="H16" s="96"/>
      <c r="I16" s="96"/>
      <c r="J16" s="89"/>
      <c r="K16" s="21">
        <f t="shared" si="2"/>
        <v>0</v>
      </c>
      <c r="L16" s="16"/>
    </row>
    <row r="17" spans="1:12" ht="15.75" x14ac:dyDescent="0.25">
      <c r="A17" s="23"/>
      <c r="B17" s="45" t="s">
        <v>91</v>
      </c>
      <c r="C17" s="78"/>
      <c r="D17" s="79"/>
      <c r="E17" s="80"/>
      <c r="F17" s="81">
        <f>SUM(F14:F16)</f>
        <v>0</v>
      </c>
      <c r="G17" s="77"/>
      <c r="H17" s="98"/>
      <c r="I17" s="98"/>
      <c r="J17" s="67">
        <f>SUM(J14:J16)</f>
        <v>0</v>
      </c>
      <c r="K17" s="44">
        <f>SUM(K14:K16)</f>
        <v>0</v>
      </c>
      <c r="L17" s="16"/>
    </row>
    <row r="18" spans="1:12" ht="15.75" x14ac:dyDescent="0.25">
      <c r="A18" s="23"/>
      <c r="B18" s="4" t="s">
        <v>66</v>
      </c>
      <c r="C18" s="46"/>
      <c r="D18" s="47"/>
      <c r="E18" s="48"/>
      <c r="F18" s="34"/>
      <c r="G18" s="43"/>
      <c r="H18" s="97"/>
      <c r="I18" s="97"/>
      <c r="J18" s="34"/>
      <c r="K18" s="43"/>
    </row>
    <row r="19" spans="1:12" ht="15.75" x14ac:dyDescent="0.25">
      <c r="A19" s="23">
        <v>1</v>
      </c>
      <c r="B19" s="86"/>
      <c r="C19" s="29">
        <v>0.04</v>
      </c>
      <c r="D19" s="30">
        <f t="shared" si="0"/>
        <v>79.28</v>
      </c>
      <c r="E19" s="31">
        <v>2</v>
      </c>
      <c r="F19" s="89"/>
      <c r="G19" s="20">
        <f t="shared" ref="G19:G21" si="3">IF(F19&gt;=0,ROUND(D19*F19*E19,0),"ошибка в гр.6")</f>
        <v>0</v>
      </c>
      <c r="H19" s="96"/>
      <c r="I19" s="96"/>
      <c r="J19" s="89"/>
      <c r="K19" s="21">
        <f t="shared" si="2"/>
        <v>0</v>
      </c>
    </row>
    <row r="20" spans="1:12" ht="15.75" x14ac:dyDescent="0.25">
      <c r="A20" s="23">
        <v>2</v>
      </c>
      <c r="B20" s="86"/>
      <c r="C20" s="29">
        <v>0.04</v>
      </c>
      <c r="D20" s="30">
        <f t="shared" si="0"/>
        <v>79.28</v>
      </c>
      <c r="E20" s="31">
        <v>2</v>
      </c>
      <c r="F20" s="89"/>
      <c r="G20" s="20">
        <f t="shared" si="3"/>
        <v>0</v>
      </c>
      <c r="H20" s="96"/>
      <c r="I20" s="96"/>
      <c r="J20" s="89"/>
      <c r="K20" s="21">
        <f t="shared" si="2"/>
        <v>0</v>
      </c>
    </row>
    <row r="21" spans="1:12" ht="15.75" x14ac:dyDescent="0.25">
      <c r="A21" s="23">
        <v>3</v>
      </c>
      <c r="B21" s="86"/>
      <c r="C21" s="29">
        <v>0.04</v>
      </c>
      <c r="D21" s="30">
        <f t="shared" si="0"/>
        <v>79.28</v>
      </c>
      <c r="E21" s="31">
        <v>2</v>
      </c>
      <c r="F21" s="89"/>
      <c r="G21" s="20">
        <f t="shared" si="3"/>
        <v>0</v>
      </c>
      <c r="H21" s="96"/>
      <c r="I21" s="96"/>
      <c r="J21" s="89"/>
      <c r="K21" s="21">
        <f t="shared" si="2"/>
        <v>0</v>
      </c>
    </row>
    <row r="22" spans="1:12" ht="15.75" x14ac:dyDescent="0.25">
      <c r="A22" s="23"/>
      <c r="B22" s="45" t="s">
        <v>91</v>
      </c>
      <c r="C22" s="78"/>
      <c r="D22" s="79"/>
      <c r="E22" s="80"/>
      <c r="F22" s="81">
        <f>SUM(F19:F21)</f>
        <v>0</v>
      </c>
      <c r="G22" s="77"/>
      <c r="H22" s="98"/>
      <c r="I22" s="98"/>
      <c r="J22" s="67">
        <f>SUM(J19:J21)</f>
        <v>0</v>
      </c>
      <c r="K22" s="44">
        <f>SUM(K19:K21)</f>
        <v>0</v>
      </c>
    </row>
    <row r="23" spans="1:12" ht="15.75" x14ac:dyDescent="0.25">
      <c r="A23" s="23"/>
      <c r="B23" s="4" t="s">
        <v>65</v>
      </c>
      <c r="C23" s="46"/>
      <c r="D23" s="47"/>
      <c r="E23" s="48"/>
      <c r="F23" s="34"/>
      <c r="G23" s="43"/>
      <c r="H23" s="97"/>
      <c r="I23" s="97"/>
      <c r="J23" s="34"/>
      <c r="K23" s="43"/>
    </row>
    <row r="24" spans="1:12" ht="15.75" x14ac:dyDescent="0.25">
      <c r="A24" s="23">
        <v>1</v>
      </c>
      <c r="B24" s="86"/>
      <c r="C24" s="29">
        <v>0.04</v>
      </c>
      <c r="D24" s="30">
        <f t="shared" si="0"/>
        <v>79.28</v>
      </c>
      <c r="E24" s="31">
        <v>3</v>
      </c>
      <c r="F24" s="89"/>
      <c r="G24" s="20">
        <f t="shared" ref="G24:G26" si="4">IF(F24&gt;=0,ROUND(D24*F24*E24,0),"ошибка в гр.6")</f>
        <v>0</v>
      </c>
      <c r="H24" s="96"/>
      <c r="I24" s="96"/>
      <c r="J24" s="89"/>
      <c r="K24" s="21">
        <f t="shared" si="2"/>
        <v>0</v>
      </c>
    </row>
    <row r="25" spans="1:12" ht="15.75" x14ac:dyDescent="0.25">
      <c r="A25" s="23">
        <v>2</v>
      </c>
      <c r="B25" s="86"/>
      <c r="C25" s="29">
        <v>0.04</v>
      </c>
      <c r="D25" s="30">
        <f t="shared" si="0"/>
        <v>79.28</v>
      </c>
      <c r="E25" s="31">
        <v>3</v>
      </c>
      <c r="F25" s="89"/>
      <c r="G25" s="20">
        <f t="shared" si="4"/>
        <v>0</v>
      </c>
      <c r="H25" s="96"/>
      <c r="I25" s="96"/>
      <c r="J25" s="89"/>
      <c r="K25" s="21">
        <f t="shared" si="2"/>
        <v>0</v>
      </c>
    </row>
    <row r="26" spans="1:12" ht="15.75" x14ac:dyDescent="0.25">
      <c r="A26" s="23">
        <v>3</v>
      </c>
      <c r="B26" s="86"/>
      <c r="C26" s="29">
        <v>0.04</v>
      </c>
      <c r="D26" s="30">
        <f t="shared" si="0"/>
        <v>79.28</v>
      </c>
      <c r="E26" s="31">
        <v>3</v>
      </c>
      <c r="F26" s="89"/>
      <c r="G26" s="20">
        <f t="shared" si="4"/>
        <v>0</v>
      </c>
      <c r="H26" s="96"/>
      <c r="I26" s="96"/>
      <c r="J26" s="89"/>
      <c r="K26" s="21">
        <f t="shared" si="2"/>
        <v>0</v>
      </c>
    </row>
    <row r="27" spans="1:12" ht="15.75" x14ac:dyDescent="0.25">
      <c r="A27" s="23"/>
      <c r="B27" s="45" t="s">
        <v>91</v>
      </c>
      <c r="C27" s="78"/>
      <c r="D27" s="79"/>
      <c r="E27" s="80"/>
      <c r="F27" s="81">
        <f>SUM(F24:F26)</f>
        <v>0</v>
      </c>
      <c r="G27" s="77"/>
      <c r="H27" s="98"/>
      <c r="I27" s="98"/>
      <c r="J27" s="67">
        <f>SUM(J24:J26)</f>
        <v>0</v>
      </c>
      <c r="K27" s="44">
        <f>SUM(K24:K26)</f>
        <v>0</v>
      </c>
    </row>
    <row r="28" spans="1:12" ht="15.75" x14ac:dyDescent="0.25">
      <c r="A28" s="23"/>
      <c r="B28" s="36" t="s">
        <v>89</v>
      </c>
      <c r="C28" s="41"/>
      <c r="D28" s="42"/>
      <c r="E28" s="48"/>
      <c r="F28" s="34"/>
      <c r="G28" s="43"/>
      <c r="H28" s="97"/>
      <c r="I28" s="97"/>
      <c r="J28" s="34"/>
      <c r="K28" s="44">
        <f>K17+K22+K27</f>
        <v>0</v>
      </c>
    </row>
    <row r="29" spans="1:12" ht="30.75" customHeight="1" x14ac:dyDescent="0.25">
      <c r="A29" s="24"/>
      <c r="B29" s="107" t="s">
        <v>67</v>
      </c>
      <c r="C29" s="108"/>
      <c r="D29" s="108"/>
      <c r="E29" s="108"/>
      <c r="F29" s="108"/>
      <c r="G29" s="108"/>
      <c r="H29" s="108"/>
      <c r="I29" s="108"/>
      <c r="J29" s="108"/>
      <c r="K29" s="109"/>
    </row>
    <row r="30" spans="1:12" ht="15.75" x14ac:dyDescent="0.25">
      <c r="A30" s="23"/>
      <c r="B30" s="4" t="s">
        <v>64</v>
      </c>
      <c r="C30" s="46"/>
      <c r="D30" s="47"/>
      <c r="E30" s="48"/>
      <c r="F30" s="34"/>
      <c r="G30" s="43"/>
      <c r="H30" s="97"/>
      <c r="I30" s="97"/>
      <c r="J30" s="34"/>
      <c r="K30" s="43"/>
    </row>
    <row r="31" spans="1:12" ht="15.75" x14ac:dyDescent="0.25">
      <c r="A31" s="23">
        <v>1</v>
      </c>
      <c r="B31" s="86"/>
      <c r="C31" s="29">
        <v>0.04</v>
      </c>
      <c r="D31" s="30">
        <f t="shared" ref="D31:D43" si="5">$C$8*C31</f>
        <v>79.28</v>
      </c>
      <c r="E31" s="31">
        <v>1</v>
      </c>
      <c r="F31" s="89"/>
      <c r="G31" s="20">
        <f t="shared" ref="G31:G33" si="6">IF(F31&gt;=0,ROUND(D31*F31*E31,0),"ошибка в гр.6")</f>
        <v>0</v>
      </c>
      <c r="H31" s="96"/>
      <c r="I31" s="96"/>
      <c r="J31" s="89"/>
      <c r="K31" s="21">
        <f t="shared" ref="K31:K43" si="7">IF(J31&gt;=0,IF(J31&lt;=12,ROUND(G31/12*J31,0),"ошибка в гр.10"),"ошибка в гр.10")</f>
        <v>0</v>
      </c>
    </row>
    <row r="32" spans="1:12" ht="15.75" x14ac:dyDescent="0.25">
      <c r="A32" s="23">
        <v>2</v>
      </c>
      <c r="B32" s="86"/>
      <c r="C32" s="29">
        <v>0.04</v>
      </c>
      <c r="D32" s="30">
        <f t="shared" si="5"/>
        <v>79.28</v>
      </c>
      <c r="E32" s="31">
        <v>1</v>
      </c>
      <c r="F32" s="89"/>
      <c r="G32" s="20">
        <f t="shared" si="6"/>
        <v>0</v>
      </c>
      <c r="H32" s="96"/>
      <c r="I32" s="96"/>
      <c r="J32" s="89"/>
      <c r="K32" s="21">
        <f t="shared" si="7"/>
        <v>0</v>
      </c>
    </row>
    <row r="33" spans="1:11" ht="15.75" x14ac:dyDescent="0.25">
      <c r="A33" s="23">
        <v>3</v>
      </c>
      <c r="B33" s="86"/>
      <c r="C33" s="29">
        <v>0.04</v>
      </c>
      <c r="D33" s="30">
        <f t="shared" si="5"/>
        <v>79.28</v>
      </c>
      <c r="E33" s="31">
        <v>1</v>
      </c>
      <c r="F33" s="89"/>
      <c r="G33" s="20">
        <f t="shared" si="6"/>
        <v>0</v>
      </c>
      <c r="H33" s="96"/>
      <c r="I33" s="96"/>
      <c r="J33" s="89"/>
      <c r="K33" s="21">
        <f t="shared" si="7"/>
        <v>0</v>
      </c>
    </row>
    <row r="34" spans="1:11" ht="15.75" x14ac:dyDescent="0.25">
      <c r="A34" s="23"/>
      <c r="B34" s="45" t="s">
        <v>91</v>
      </c>
      <c r="C34" s="78"/>
      <c r="D34" s="79"/>
      <c r="E34" s="80"/>
      <c r="F34" s="81">
        <f>SUM(F31:F33)</f>
        <v>0</v>
      </c>
      <c r="G34" s="77"/>
      <c r="H34" s="98"/>
      <c r="I34" s="98"/>
      <c r="J34" s="67">
        <f>SUM(J31:J33)</f>
        <v>0</v>
      </c>
      <c r="K34" s="44">
        <f>SUM(K31:K33)</f>
        <v>0</v>
      </c>
    </row>
    <row r="35" spans="1:11" ht="15.75" x14ac:dyDescent="0.25">
      <c r="A35" s="23"/>
      <c r="B35" s="4" t="s">
        <v>66</v>
      </c>
      <c r="C35" s="46"/>
      <c r="D35" s="47"/>
      <c r="E35" s="48"/>
      <c r="F35" s="34"/>
      <c r="G35" s="43"/>
      <c r="H35" s="97"/>
      <c r="I35" s="97"/>
      <c r="J35" s="34"/>
      <c r="K35" s="43"/>
    </row>
    <row r="36" spans="1:11" ht="15.75" x14ac:dyDescent="0.25">
      <c r="A36" s="23">
        <v>1</v>
      </c>
      <c r="B36" s="86"/>
      <c r="C36" s="29">
        <v>0.04</v>
      </c>
      <c r="D36" s="30">
        <f t="shared" si="5"/>
        <v>79.28</v>
      </c>
      <c r="E36" s="31">
        <v>0.5</v>
      </c>
      <c r="F36" s="89"/>
      <c r="G36" s="20">
        <f t="shared" ref="G36:G38" si="8">IF(F36&gt;=0,ROUND(D36*F36*E36,0),"ошибка в гр.6")</f>
        <v>0</v>
      </c>
      <c r="H36" s="96"/>
      <c r="I36" s="96"/>
      <c r="J36" s="89"/>
      <c r="K36" s="21">
        <f t="shared" si="7"/>
        <v>0</v>
      </c>
    </row>
    <row r="37" spans="1:11" ht="15.75" x14ac:dyDescent="0.25">
      <c r="A37" s="23">
        <v>2</v>
      </c>
      <c r="B37" s="86"/>
      <c r="C37" s="29">
        <v>0.04</v>
      </c>
      <c r="D37" s="30">
        <f t="shared" si="5"/>
        <v>79.28</v>
      </c>
      <c r="E37" s="31">
        <v>0.5</v>
      </c>
      <c r="F37" s="89"/>
      <c r="G37" s="20">
        <f t="shared" si="8"/>
        <v>0</v>
      </c>
      <c r="H37" s="96"/>
      <c r="I37" s="96"/>
      <c r="J37" s="89"/>
      <c r="K37" s="21">
        <f t="shared" si="7"/>
        <v>0</v>
      </c>
    </row>
    <row r="38" spans="1:11" ht="15.75" x14ac:dyDescent="0.25">
      <c r="A38" s="23">
        <v>3</v>
      </c>
      <c r="B38" s="86"/>
      <c r="C38" s="29">
        <v>0.04</v>
      </c>
      <c r="D38" s="30">
        <f t="shared" si="5"/>
        <v>79.28</v>
      </c>
      <c r="E38" s="31">
        <v>0.5</v>
      </c>
      <c r="F38" s="89"/>
      <c r="G38" s="20">
        <f t="shared" si="8"/>
        <v>0</v>
      </c>
      <c r="H38" s="96"/>
      <c r="I38" s="96"/>
      <c r="J38" s="89"/>
      <c r="K38" s="21">
        <f t="shared" si="7"/>
        <v>0</v>
      </c>
    </row>
    <row r="39" spans="1:11" ht="15.75" x14ac:dyDescent="0.25">
      <c r="A39" s="23"/>
      <c r="B39" s="45" t="s">
        <v>91</v>
      </c>
      <c r="C39" s="78"/>
      <c r="D39" s="79"/>
      <c r="E39" s="80"/>
      <c r="F39" s="81">
        <f>SUM(F36:F38)</f>
        <v>0</v>
      </c>
      <c r="G39" s="77"/>
      <c r="H39" s="98"/>
      <c r="I39" s="98"/>
      <c r="J39" s="44">
        <f>SUM(J36:J38)</f>
        <v>0</v>
      </c>
      <c r="K39" s="44">
        <f>SUM(K36:K38)</f>
        <v>0</v>
      </c>
    </row>
    <row r="40" spans="1:11" ht="15.75" x14ac:dyDescent="0.25">
      <c r="A40" s="23"/>
      <c r="B40" s="4" t="s">
        <v>65</v>
      </c>
      <c r="C40" s="46"/>
      <c r="D40" s="47"/>
      <c r="E40" s="48"/>
      <c r="F40" s="34"/>
      <c r="G40" s="43"/>
      <c r="H40" s="97"/>
      <c r="I40" s="97"/>
      <c r="J40" s="34"/>
      <c r="K40" s="43"/>
    </row>
    <row r="41" spans="1:11" ht="15.75" x14ac:dyDescent="0.25">
      <c r="A41" s="23">
        <v>1</v>
      </c>
      <c r="B41" s="86"/>
      <c r="C41" s="29">
        <v>0.04</v>
      </c>
      <c r="D41" s="30">
        <f t="shared" si="5"/>
        <v>79.28</v>
      </c>
      <c r="E41" s="31">
        <v>0.3</v>
      </c>
      <c r="F41" s="89"/>
      <c r="G41" s="20">
        <f t="shared" ref="G41:G43" si="9">IF(F41&gt;=0,ROUND(D41*F41*E41,0),"ошибка в гр.6")</f>
        <v>0</v>
      </c>
      <c r="H41" s="96"/>
      <c r="I41" s="96"/>
      <c r="J41" s="89"/>
      <c r="K41" s="21">
        <f t="shared" si="7"/>
        <v>0</v>
      </c>
    </row>
    <row r="42" spans="1:11" ht="15.75" x14ac:dyDescent="0.25">
      <c r="A42" s="23">
        <v>2</v>
      </c>
      <c r="B42" s="86"/>
      <c r="C42" s="29">
        <v>0.04</v>
      </c>
      <c r="D42" s="30">
        <f t="shared" si="5"/>
        <v>79.28</v>
      </c>
      <c r="E42" s="31">
        <v>0.3</v>
      </c>
      <c r="F42" s="89"/>
      <c r="G42" s="20">
        <f t="shared" si="9"/>
        <v>0</v>
      </c>
      <c r="H42" s="96"/>
      <c r="I42" s="96"/>
      <c r="J42" s="89"/>
      <c r="K42" s="21">
        <f t="shared" si="7"/>
        <v>0</v>
      </c>
    </row>
    <row r="43" spans="1:11" ht="15.75" x14ac:dyDescent="0.25">
      <c r="A43" s="23">
        <v>3</v>
      </c>
      <c r="B43" s="86"/>
      <c r="C43" s="29">
        <v>0.04</v>
      </c>
      <c r="D43" s="30">
        <f t="shared" si="5"/>
        <v>79.28</v>
      </c>
      <c r="E43" s="31">
        <v>0.3</v>
      </c>
      <c r="F43" s="89"/>
      <c r="G43" s="20">
        <f t="shared" si="9"/>
        <v>0</v>
      </c>
      <c r="H43" s="96"/>
      <c r="I43" s="96"/>
      <c r="J43" s="89"/>
      <c r="K43" s="21">
        <f t="shared" si="7"/>
        <v>0</v>
      </c>
    </row>
    <row r="44" spans="1:11" ht="15.75" x14ac:dyDescent="0.25">
      <c r="A44" s="23"/>
      <c r="B44" s="45" t="s">
        <v>91</v>
      </c>
      <c r="C44" s="78"/>
      <c r="D44" s="79"/>
      <c r="E44" s="80"/>
      <c r="F44" s="81">
        <f>SUM(F41:F43)</f>
        <v>0</v>
      </c>
      <c r="G44" s="77"/>
      <c r="H44" s="98"/>
      <c r="I44" s="98"/>
      <c r="J44" s="44">
        <f>SUM(J41:J43)</f>
        <v>0</v>
      </c>
      <c r="K44" s="44">
        <f>SUM(K41:K43)</f>
        <v>0</v>
      </c>
    </row>
    <row r="45" spans="1:11" ht="15.75" x14ac:dyDescent="0.25">
      <c r="A45" s="23"/>
      <c r="B45" s="36" t="s">
        <v>89</v>
      </c>
      <c r="C45" s="46"/>
      <c r="D45" s="47"/>
      <c r="E45" s="48"/>
      <c r="F45" s="34"/>
      <c r="G45" s="43"/>
      <c r="H45" s="97"/>
      <c r="I45" s="97"/>
      <c r="J45" s="34"/>
      <c r="K45" s="44">
        <f>K34+K39+K44</f>
        <v>0</v>
      </c>
    </row>
    <row r="46" spans="1:11" ht="15.75" x14ac:dyDescent="0.25">
      <c r="A46" s="23"/>
      <c r="B46" s="36" t="s">
        <v>75</v>
      </c>
      <c r="C46" s="46"/>
      <c r="D46" s="47"/>
      <c r="E46" s="48"/>
      <c r="F46" s="34"/>
      <c r="G46" s="43"/>
      <c r="H46" s="97"/>
      <c r="I46" s="97"/>
      <c r="J46" s="34"/>
      <c r="K46" s="44">
        <f>K28+K45</f>
        <v>0</v>
      </c>
    </row>
    <row r="48" spans="1:11" x14ac:dyDescent="0.25">
      <c r="B48" s="58" t="s">
        <v>85</v>
      </c>
      <c r="D48" s="63"/>
      <c r="E48" s="63"/>
      <c r="F48" s="63"/>
    </row>
    <row r="49" spans="2:6" x14ac:dyDescent="0.25">
      <c r="B49" s="58" t="s">
        <v>86</v>
      </c>
      <c r="D49" s="64"/>
      <c r="E49" s="64"/>
      <c r="F49" s="64"/>
    </row>
    <row r="50" spans="2:6" x14ac:dyDescent="0.25">
      <c r="B50" s="58" t="s">
        <v>87</v>
      </c>
      <c r="C50" s="32"/>
      <c r="D50" s="64"/>
      <c r="E50" s="64"/>
      <c r="F50" s="64"/>
    </row>
    <row r="51" spans="2:6" x14ac:dyDescent="0.25">
      <c r="B51" s="58" t="s">
        <v>88</v>
      </c>
      <c r="C51" s="32"/>
      <c r="D51" s="64"/>
      <c r="E51" s="64"/>
      <c r="F51" s="64"/>
    </row>
  </sheetData>
  <mergeCells count="4">
    <mergeCell ref="C1:K1"/>
    <mergeCell ref="C2:K2"/>
    <mergeCell ref="B12:K12"/>
    <mergeCell ref="B29:K29"/>
  </mergeCells>
  <pageMargins left="0.70866141732283472" right="0.39370078740157483" top="0.39370078740157483" bottom="0.39370078740157483" header="0.31496062992125984" footer="0.31496062992125984"/>
  <pageSetup paperSize="9" scale="87" fitToWidth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Начислено налога - всего</vt:lpstr>
      <vt:lpstr>Легковые до 01.01.2014г</vt:lpstr>
      <vt:lpstr>Л свыше 3000 после 31.12.2013г</vt:lpstr>
      <vt:lpstr>Грузовые</vt:lpstr>
      <vt:lpstr>Тракторы</vt:lpstr>
      <vt:lpstr>Автобусы</vt:lpstr>
      <vt:lpstr>Мотоциклы</vt:lpstr>
      <vt:lpstr>Катера, суда</vt:lpstr>
      <vt:lpstr>Летательные аппараты</vt:lpstr>
      <vt:lpstr>ЖД транспорт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Ермоленко</dc:creator>
  <cp:lastModifiedBy>Ермоленко</cp:lastModifiedBy>
  <cp:lastPrinted>2014-02-06T04:55:13Z</cp:lastPrinted>
  <dcterms:created xsi:type="dcterms:W3CDTF">2014-01-09T10:57:43Z</dcterms:created>
  <dcterms:modified xsi:type="dcterms:W3CDTF">2015-06-21T07:57:16Z</dcterms:modified>
</cp:coreProperties>
</file>